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LANEJAMENTO E CONTRATOS\CONTROLE - CONTRATOS\CONTRATAÇÕES\2025\INFRAESTRUTURA DO BAIRRO POR DO SOL\"/>
    </mc:Choice>
  </mc:AlternateContent>
  <xr:revisionPtr revIDLastSave="0" documentId="13_ncr:1_{5C833F78-80F0-4C5E-9F36-42D389E7A381}" xr6:coauthVersionLast="47" xr6:coauthVersionMax="47" xr10:uidLastSave="{00000000-0000-0000-0000-000000000000}"/>
  <bookViews>
    <workbookView xWindow="-120" yWindow="-120" windowWidth="29040" windowHeight="15720" tabRatio="878" activeTab="1" xr2:uid="{80E99ECF-BECA-4A00-AE53-BCDBB1E258A8}"/>
  </bookViews>
  <sheets>
    <sheet name="RES" sheetId="5" r:id="rId1"/>
    <sheet name="ORÇ" sheetId="4" r:id="rId2"/>
    <sheet name="CRON" sheetId="3" r:id="rId3"/>
    <sheet name="COMPS." sheetId="2" r:id="rId4"/>
  </sheets>
  <definedNames>
    <definedName name="_xlnm._FilterDatabase" localSheetId="1" hidden="1">ORÇ!$I$1:$I$169</definedName>
    <definedName name="_xlnm.Print_Area" localSheetId="3">'COMPS.'!$A$1:$J$392</definedName>
    <definedName name="_xlnm.Print_Area" localSheetId="2">CRON!$A$1:$M$67</definedName>
    <definedName name="_xlnm.Print_Area" localSheetId="1">ORÇ!$A$1:$H$161</definedName>
    <definedName name="_xlnm.Print_Area" localSheetId="0">RES!$A$1:$E$14</definedName>
    <definedName name="_xlnm.Print_Titles" localSheetId="2">CRON!$1:$7</definedName>
    <definedName name="_xlnm.Print_Titles" localSheetId="1">ORÇ!$1:$6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3" i="2" l="1"/>
  <c r="H125" i="2"/>
  <c r="J125" i="2" s="1"/>
  <c r="H126" i="2"/>
  <c r="J126" i="2" s="1"/>
  <c r="H127" i="2"/>
  <c r="J127" i="2" s="1"/>
  <c r="J133" i="2"/>
  <c r="J135" i="2" s="1"/>
  <c r="J134" i="2"/>
  <c r="J137" i="2"/>
  <c r="J138" i="2"/>
  <c r="J139" i="2"/>
  <c r="J140" i="2"/>
  <c r="J141" i="2"/>
  <c r="J142" i="2"/>
  <c r="J143" i="2"/>
  <c r="J146" i="2"/>
  <c r="J147" i="2"/>
  <c r="J150" i="2"/>
  <c r="J151" i="2" s="1"/>
  <c r="J144" i="2" l="1"/>
  <c r="J128" i="2"/>
  <c r="J129" i="2" l="1"/>
  <c r="J131" i="2" s="1"/>
  <c r="J152" i="2" s="1"/>
  <c r="J230" i="2" l="1"/>
  <c r="J231" i="2" s="1"/>
  <c r="J226" i="2"/>
  <c r="J227" i="2" s="1"/>
  <c r="J223" i="2"/>
  <c r="J222" i="2"/>
  <c r="J220" i="2"/>
  <c r="J214" i="2"/>
  <c r="J215" i="2" s="1"/>
  <c r="J211" i="2"/>
  <c r="J196" i="2"/>
  <c r="J203" i="2"/>
  <c r="J204" i="2" s="1"/>
  <c r="J199" i="2"/>
  <c r="J200" i="2" s="1"/>
  <c r="J195" i="2"/>
  <c r="J193" i="2"/>
  <c r="J187" i="2"/>
  <c r="J188" i="2" s="1"/>
  <c r="J184" i="2"/>
  <c r="J176" i="2"/>
  <c r="J177" i="2" s="1"/>
  <c r="J172" i="2"/>
  <c r="J173" i="2" s="1"/>
  <c r="J169" i="2"/>
  <c r="J170" i="2" s="1"/>
  <c r="J167" i="2"/>
  <c r="H371" i="2"/>
  <c r="H370" i="2"/>
  <c r="H369" i="2"/>
  <c r="H368" i="2"/>
  <c r="H367" i="2"/>
  <c r="H339" i="2"/>
  <c r="H338" i="2"/>
  <c r="H284" i="2"/>
  <c r="H249" i="2"/>
  <c r="H98" i="2"/>
  <c r="H96" i="2"/>
  <c r="H37" i="2"/>
  <c r="H36" i="2"/>
  <c r="H10" i="2"/>
  <c r="J224" i="2" l="1"/>
  <c r="J197" i="2"/>
  <c r="J217" i="2"/>
  <c r="J190" i="2"/>
  <c r="H247" i="2"/>
  <c r="H9" i="2"/>
  <c r="H248" i="2"/>
  <c r="J158" i="2"/>
  <c r="H282" i="2"/>
  <c r="J161" i="2"/>
  <c r="J162" i="2" s="1"/>
  <c r="H97" i="2"/>
  <c r="H283" i="2"/>
  <c r="J232" i="2" l="1"/>
  <c r="J205" i="2"/>
  <c r="J164" i="2"/>
  <c r="J178" i="2" s="1"/>
  <c r="H66" i="2" l="1"/>
  <c r="P59" i="3"/>
  <c r="P56" i="3"/>
  <c r="P53" i="3"/>
  <c r="P50" i="3"/>
  <c r="P47" i="3"/>
  <c r="P44" i="3"/>
  <c r="P41" i="3"/>
  <c r="S38" i="3"/>
  <c r="J115" i="2" l="1"/>
  <c r="J116" i="2" s="1"/>
  <c r="J111" i="2"/>
  <c r="J112" i="2" s="1"/>
  <c r="J108" i="2"/>
  <c r="J107" i="2"/>
  <c r="J104" i="2"/>
  <c r="J105" i="2" s="1"/>
  <c r="J94" i="2"/>
  <c r="J109" i="2" l="1"/>
  <c r="J98" i="2"/>
  <c r="J97" i="2"/>
  <c r="J96" i="2"/>
  <c r="J99" i="2" l="1"/>
  <c r="J100" i="2" s="1"/>
  <c r="J102" i="2" s="1"/>
  <c r="J117" i="2" s="1"/>
  <c r="J77" i="2" l="1"/>
  <c r="J86" i="2"/>
  <c r="J87" i="2" s="1"/>
  <c r="J83" i="2"/>
  <c r="J79" i="2"/>
  <c r="J78" i="2"/>
  <c r="J76" i="2"/>
  <c r="J73" i="2"/>
  <c r="J66" i="2"/>
  <c r="J328" i="2"/>
  <c r="J329" i="2" s="1"/>
  <c r="J324" i="2"/>
  <c r="J325" i="2" s="1"/>
  <c r="J321" i="2"/>
  <c r="J320" i="2"/>
  <c r="H67" i="2" l="1"/>
  <c r="J67" i="2" s="1"/>
  <c r="J68" i="2" s="1"/>
  <c r="J69" i="2" s="1"/>
  <c r="J80" i="2"/>
  <c r="J64" i="2"/>
  <c r="J74" i="2"/>
  <c r="J312" i="2"/>
  <c r="J313" i="2" s="1"/>
  <c r="J318" i="2"/>
  <c r="J322" i="2"/>
  <c r="J309" i="2"/>
  <c r="J71" i="2" l="1"/>
  <c r="J88" i="2" s="1"/>
  <c r="J315" i="2"/>
  <c r="J330" i="2" s="1"/>
  <c r="J273" i="2" l="1"/>
  <c r="J301" i="2"/>
  <c r="J302" i="2" s="1"/>
  <c r="J297" i="2"/>
  <c r="J298" i="2" s="1"/>
  <c r="J295" i="2"/>
  <c r="J291" i="2"/>
  <c r="J290" i="2"/>
  <c r="J238" i="2"/>
  <c r="J265" i="2"/>
  <c r="J266" i="2" s="1"/>
  <c r="J261" i="2"/>
  <c r="J262" i="2" s="1"/>
  <c r="J259" i="2"/>
  <c r="J255" i="2"/>
  <c r="J249" i="2"/>
  <c r="J248" i="2" l="1"/>
  <c r="J239" i="2"/>
  <c r="J284" i="2"/>
  <c r="J241" i="2"/>
  <c r="J276" i="2"/>
  <c r="J278" i="2"/>
  <c r="J277" i="2"/>
  <c r="J242" i="2"/>
  <c r="J283" i="2"/>
  <c r="J274" i="2"/>
  <c r="J272" i="2"/>
  <c r="J282" i="2"/>
  <c r="J240" i="2"/>
  <c r="J279" i="2"/>
  <c r="J275" i="2"/>
  <c r="J292" i="2"/>
  <c r="J237" i="2"/>
  <c r="J247" i="2"/>
  <c r="J243" i="2"/>
  <c r="J244" i="2"/>
  <c r="J256" i="2"/>
  <c r="J285" i="2" l="1"/>
  <c r="J286" i="2" s="1"/>
  <c r="J250" i="2"/>
  <c r="J251" i="2" s="1"/>
  <c r="J280" i="2"/>
  <c r="J245" i="2"/>
  <c r="J253" i="2" l="1"/>
  <c r="J267" i="2" s="1"/>
  <c r="J288" i="2"/>
  <c r="J303" i="2" s="1"/>
  <c r="J357" i="2" l="1"/>
  <c r="J358" i="2" s="1"/>
  <c r="J353" i="2"/>
  <c r="J354" i="2" s="1"/>
  <c r="J347" i="2"/>
  <c r="J346" i="2"/>
  <c r="J345" i="2"/>
  <c r="J56" i="2"/>
  <c r="J57" i="2" s="1"/>
  <c r="J52" i="2"/>
  <c r="J53" i="2" s="1"/>
  <c r="J47" i="2"/>
  <c r="J49" i="2"/>
  <c r="J48" i="2"/>
  <c r="J46" i="2"/>
  <c r="J43" i="2"/>
  <c r="J335" i="2" l="1"/>
  <c r="J336" i="2" s="1"/>
  <c r="J339" i="2"/>
  <c r="J338" i="2"/>
  <c r="J348" i="2"/>
  <c r="J351" i="2"/>
  <c r="J34" i="2"/>
  <c r="J37" i="2"/>
  <c r="J36" i="2"/>
  <c r="J44" i="2"/>
  <c r="J50" i="2"/>
  <c r="J340" i="2" l="1"/>
  <c r="J341" i="2" s="1"/>
  <c r="J38" i="2"/>
  <c r="J39" i="2" s="1"/>
  <c r="J41" i="2" s="1"/>
  <c r="J58" i="2" s="1"/>
  <c r="J343" i="2" l="1"/>
  <c r="J359" i="2" s="1"/>
  <c r="J26" i="2" l="1"/>
  <c r="J27" i="2" s="1"/>
  <c r="J22" i="2"/>
  <c r="J23" i="2" s="1"/>
  <c r="J16" i="2"/>
  <c r="J6" i="2"/>
  <c r="S8" i="3"/>
  <c r="J10" i="2" l="1"/>
  <c r="J9" i="2"/>
  <c r="J5" i="2"/>
  <c r="J7" i="2" s="1"/>
  <c r="J20" i="2"/>
  <c r="J17" i="2"/>
  <c r="J11" i="2" l="1"/>
  <c r="J12" i="2" s="1"/>
  <c r="J14" i="2" l="1"/>
  <c r="J28" i="2" s="1"/>
  <c r="J371" i="2"/>
  <c r="J369" i="2"/>
  <c r="J370" i="2"/>
  <c r="J389" i="2" l="1"/>
  <c r="J390" i="2" s="1"/>
  <c r="J385" i="2"/>
  <c r="J386" i="2" s="1"/>
  <c r="J379" i="2"/>
  <c r="J378" i="2"/>
  <c r="J377" i="2"/>
  <c r="J367" i="2" l="1"/>
  <c r="J368" i="2"/>
  <c r="J380" i="2"/>
  <c r="J365" i="2"/>
  <c r="J383" i="2"/>
  <c r="J372" i="2" l="1"/>
  <c r="J373" i="2" s="1"/>
  <c r="J375" i="2" s="1"/>
  <c r="J391" i="2" s="1"/>
  <c r="B51" i="3" l="1"/>
  <c r="B39" i="3"/>
  <c r="B60" i="3"/>
  <c r="B48" i="3"/>
  <c r="B57" i="3"/>
  <c r="B45" i="3"/>
  <c r="B54" i="3"/>
  <c r="B42" i="3"/>
  <c r="G392" i="2"/>
  <c r="J392" i="2" s="1"/>
  <c r="B30" i="3"/>
  <c r="A143" i="4" l="1"/>
  <c r="A139" i="4"/>
  <c r="B12" i="5"/>
  <c r="B13" i="5"/>
  <c r="B27" i="3" l="1"/>
  <c r="B24" i="3"/>
  <c r="B21" i="3"/>
  <c r="B18" i="3"/>
  <c r="B15" i="3"/>
  <c r="B12" i="3"/>
  <c r="B9" i="3"/>
  <c r="A89" i="4"/>
  <c r="B11" i="5"/>
  <c r="B10" i="5"/>
  <c r="B9" i="5"/>
  <c r="B8" i="5"/>
  <c r="B7" i="5"/>
  <c r="B6" i="5"/>
  <c r="A115" i="4" l="1"/>
  <c r="P23" i="3" l="1"/>
  <c r="H87" i="4" l="1"/>
  <c r="H88" i="4"/>
  <c r="H86" i="4"/>
  <c r="A30" i="4" l="1"/>
  <c r="A130" i="4"/>
  <c r="A105" i="4"/>
  <c r="A45" i="4"/>
  <c r="P29" i="3" l="1"/>
  <c r="P26" i="3"/>
  <c r="P20" i="3"/>
  <c r="P17" i="3"/>
  <c r="P14" i="3"/>
  <c r="P11" i="3"/>
  <c r="H102" i="4" l="1"/>
  <c r="H101" i="4"/>
  <c r="H77" i="4" l="1"/>
  <c r="H72" i="4"/>
  <c r="H73" i="4"/>
  <c r="H69" i="4"/>
  <c r="H70" i="4"/>
  <c r="H68" i="4"/>
  <c r="H126" i="4"/>
  <c r="H128" i="4"/>
  <c r="H129" i="4"/>
  <c r="H124" i="4"/>
  <c r="H125" i="4"/>
  <c r="H127" i="4"/>
  <c r="H121" i="4"/>
  <c r="H122" i="4"/>
  <c r="H120" i="4"/>
  <c r="H35" i="4"/>
  <c r="H123" i="4"/>
  <c r="H84" i="4"/>
  <c r="H83" i="4"/>
  <c r="H75" i="4"/>
  <c r="H82" i="4"/>
  <c r="H76" i="4"/>
  <c r="H85" i="4"/>
  <c r="H18" i="4"/>
  <c r="H54" i="4"/>
  <c r="H11" i="4"/>
  <c r="H67" i="4"/>
  <c r="H59" i="4"/>
  <c r="H63" i="4"/>
  <c r="H104" i="4"/>
  <c r="H65" i="4"/>
  <c r="H71" i="4"/>
  <c r="H12" i="4"/>
  <c r="H66" i="4"/>
  <c r="H39" i="4"/>
  <c r="H22" i="4"/>
  <c r="H96" i="4"/>
  <c r="H52" i="4"/>
  <c r="H17" i="4"/>
  <c r="H60" i="4"/>
  <c r="H94" i="4"/>
  <c r="H16" i="4"/>
  <c r="H118" i="4"/>
  <c r="H15" i="4"/>
  <c r="H95" i="4"/>
  <c r="H98" i="4"/>
  <c r="H34" i="4"/>
  <c r="H9" i="4"/>
  <c r="H23" i="4"/>
  <c r="H93" i="4"/>
  <c r="H57" i="4"/>
  <c r="H56" i="4"/>
  <c r="H64" i="4"/>
  <c r="H21" i="4"/>
  <c r="H13" i="4"/>
  <c r="H43" i="4"/>
  <c r="H110" i="4"/>
  <c r="H28" i="4"/>
  <c r="H10" i="4"/>
  <c r="H119" i="4"/>
  <c r="H109" i="4"/>
  <c r="H41" i="4"/>
  <c r="H14" i="4"/>
  <c r="H44" i="4"/>
  <c r="H26" i="4"/>
  <c r="H20" i="4"/>
  <c r="H19" i="4"/>
  <c r="H97" i="4"/>
  <c r="H25" i="4"/>
  <c r="H61" i="4"/>
  <c r="H114" i="4"/>
  <c r="H58" i="4"/>
  <c r="H29" i="4"/>
  <c r="H27" i="4"/>
  <c r="H112" i="4"/>
  <c r="H49" i="4"/>
  <c r="H50" i="4"/>
  <c r="H51" i="4"/>
  <c r="H55" i="4"/>
  <c r="H80" i="4"/>
  <c r="H78" i="4"/>
  <c r="H40" i="4"/>
  <c r="H113" i="4"/>
  <c r="H99" i="4"/>
  <c r="H103" i="4"/>
  <c r="H36" i="4"/>
  <c r="H37" i="4"/>
  <c r="H138" i="4"/>
  <c r="H81" i="4"/>
  <c r="H79" i="4"/>
  <c r="H74" i="4"/>
  <c r="H42" i="4"/>
  <c r="H142" i="4"/>
  <c r="H89" i="4" l="1"/>
  <c r="H130" i="4"/>
  <c r="H115" i="4"/>
  <c r="H45" i="4"/>
  <c r="H105" i="4"/>
  <c r="H143" i="4"/>
  <c r="I141" i="4" s="1"/>
  <c r="H30" i="4"/>
  <c r="I107" i="4" l="1"/>
  <c r="D51" i="3" s="1"/>
  <c r="Q51" i="3" s="1"/>
  <c r="M51" i="3" s="1"/>
  <c r="I47" i="4"/>
  <c r="D45" i="3" s="1"/>
  <c r="Q45" i="3" s="1"/>
  <c r="E45" i="3" s="1"/>
  <c r="I91" i="4"/>
  <c r="D48" i="3" s="1"/>
  <c r="Q48" i="3" s="1"/>
  <c r="E48" i="3" s="1"/>
  <c r="I7" i="4"/>
  <c r="D39" i="3" s="1"/>
  <c r="Q39" i="3" s="1"/>
  <c r="J39" i="3" s="1"/>
  <c r="I32" i="4"/>
  <c r="D42" i="3" s="1"/>
  <c r="Q42" i="3" s="1"/>
  <c r="I117" i="4"/>
  <c r="D54" i="3" s="1"/>
  <c r="Q54" i="3" s="1"/>
  <c r="J54" i="3" s="1"/>
  <c r="D30" i="3"/>
  <c r="Q30" i="3" s="1"/>
  <c r="D60" i="3"/>
  <c r="Q60" i="3" s="1"/>
  <c r="H135" i="4"/>
  <c r="H134" i="4"/>
  <c r="H137" i="4"/>
  <c r="C13" i="5"/>
  <c r="D15" i="3" l="1"/>
  <c r="Q15" i="3" s="1"/>
  <c r="M15" i="3" s="1"/>
  <c r="C8" i="5"/>
  <c r="D8" i="5" s="1"/>
  <c r="C10" i="5"/>
  <c r="D10" i="5" s="1"/>
  <c r="D21" i="3"/>
  <c r="Q21" i="3" s="1"/>
  <c r="D24" i="3"/>
  <c r="Q24" i="3" s="1"/>
  <c r="C11" i="5"/>
  <c r="D11" i="5" s="1"/>
  <c r="G45" i="3"/>
  <c r="C7" i="5"/>
  <c r="D7" i="5" s="1"/>
  <c r="D18" i="3"/>
  <c r="Q18" i="3" s="1"/>
  <c r="M18" i="3" s="1"/>
  <c r="C9" i="5"/>
  <c r="D9" i="5" s="1"/>
  <c r="L51" i="3"/>
  <c r="D12" i="3"/>
  <c r="Q12" i="3" s="1"/>
  <c r="L12" i="3" s="1"/>
  <c r="H48" i="3"/>
  <c r="K48" i="3"/>
  <c r="F48" i="3"/>
  <c r="F45" i="3"/>
  <c r="L54" i="3"/>
  <c r="L39" i="3"/>
  <c r="I48" i="3"/>
  <c r="I54" i="3"/>
  <c r="H54" i="3"/>
  <c r="L48" i="3"/>
  <c r="G48" i="3"/>
  <c r="J48" i="3"/>
  <c r="G39" i="3"/>
  <c r="H39" i="3"/>
  <c r="M54" i="3"/>
  <c r="F39" i="3"/>
  <c r="D9" i="3"/>
  <c r="Q9" i="3" s="1"/>
  <c r="K9" i="3" s="1"/>
  <c r="M39" i="3"/>
  <c r="I39" i="3"/>
  <c r="C6" i="5"/>
  <c r="D6" i="5" s="1"/>
  <c r="H45" i="3"/>
  <c r="K39" i="3"/>
  <c r="E39" i="3"/>
  <c r="K54" i="3"/>
  <c r="H136" i="4"/>
  <c r="H133" i="4"/>
  <c r="D13" i="5"/>
  <c r="H15" i="3" l="1"/>
  <c r="L15" i="3"/>
  <c r="G15" i="3"/>
  <c r="I15" i="3"/>
  <c r="K15" i="3"/>
  <c r="J15" i="3"/>
  <c r="I9" i="3"/>
  <c r="I12" i="3"/>
  <c r="K12" i="3"/>
  <c r="J12" i="3"/>
  <c r="G12" i="3"/>
  <c r="H12" i="3"/>
  <c r="L18" i="3"/>
  <c r="F12" i="3"/>
  <c r="H9" i="3"/>
  <c r="J9" i="3"/>
  <c r="F9" i="3"/>
  <c r="E9" i="3"/>
  <c r="G9" i="3"/>
  <c r="L9" i="3"/>
  <c r="M9" i="3"/>
  <c r="H139" i="4"/>
  <c r="I132" i="4" l="1"/>
  <c r="H145" i="4" s="1"/>
  <c r="D27" i="3" l="1"/>
  <c r="Q27" i="3" s="1"/>
  <c r="G27" i="3" s="1"/>
  <c r="G32" i="3" s="1"/>
  <c r="G30" i="3" s="1"/>
  <c r="G34" i="3" s="1"/>
  <c r="C12" i="5"/>
  <c r="C14" i="5" s="1"/>
  <c r="D57" i="3"/>
  <c r="Q57" i="3" s="1"/>
  <c r="I57" i="3" s="1"/>
  <c r="E12" i="5" l="1"/>
  <c r="E9" i="5"/>
  <c r="E8" i="5"/>
  <c r="E6" i="5"/>
  <c r="E11" i="5"/>
  <c r="E10" i="5"/>
  <c r="E13" i="5"/>
  <c r="M27" i="3"/>
  <c r="M32" i="3" s="1"/>
  <c r="M30" i="3" s="1"/>
  <c r="M34" i="3" s="1"/>
  <c r="E27" i="3"/>
  <c r="E32" i="3" s="1"/>
  <c r="E30" i="3" s="1"/>
  <c r="E34" i="3" s="1"/>
  <c r="E35" i="3" s="1"/>
  <c r="E7" i="5"/>
  <c r="J27" i="3"/>
  <c r="J32" i="3" s="1"/>
  <c r="J30" i="3" s="1"/>
  <c r="J34" i="3" s="1"/>
  <c r="L27" i="3"/>
  <c r="L32" i="3" s="1"/>
  <c r="L30" i="3" s="1"/>
  <c r="K27" i="3"/>
  <c r="K32" i="3" s="1"/>
  <c r="K30" i="3" s="1"/>
  <c r="H27" i="3"/>
  <c r="H32" i="3" s="1"/>
  <c r="H30" i="3" s="1"/>
  <c r="F27" i="3"/>
  <c r="F32" i="3" s="1"/>
  <c r="F30" i="3" s="1"/>
  <c r="F34" i="3" s="1"/>
  <c r="Q34" i="3"/>
  <c r="G36" i="3" s="1"/>
  <c r="I27" i="3"/>
  <c r="I32" i="3" s="1"/>
  <c r="I30" i="3" s="1"/>
  <c r="I34" i="3" s="1"/>
  <c r="D12" i="5"/>
  <c r="D14" i="5" s="1"/>
  <c r="F57" i="3"/>
  <c r="F62" i="3" s="1"/>
  <c r="F60" i="3" s="1"/>
  <c r="F64" i="3" s="1"/>
  <c r="H57" i="3"/>
  <c r="H62" i="3" s="1"/>
  <c r="H60" i="3" s="1"/>
  <c r="H64" i="3" s="1"/>
  <c r="M57" i="3"/>
  <c r="M62" i="3" s="1"/>
  <c r="M60" i="3" s="1"/>
  <c r="M64" i="3" s="1"/>
  <c r="E57" i="3"/>
  <c r="E62" i="3" s="1"/>
  <c r="L57" i="3"/>
  <c r="L62" i="3" s="1"/>
  <c r="L60" i="3" s="1"/>
  <c r="L64" i="3" s="1"/>
  <c r="K57" i="3"/>
  <c r="K62" i="3" s="1"/>
  <c r="K60" i="3" s="1"/>
  <c r="K64" i="3" s="1"/>
  <c r="Q64" i="3"/>
  <c r="J57" i="3"/>
  <c r="J62" i="3" s="1"/>
  <c r="J60" i="3" s="1"/>
  <c r="J64" i="3" s="1"/>
  <c r="G57" i="3"/>
  <c r="G62" i="3" s="1"/>
  <c r="G60" i="3" s="1"/>
  <c r="G64" i="3" s="1"/>
  <c r="I62" i="3"/>
  <c r="I60" i="3" s="1"/>
  <c r="I64" i="3" s="1"/>
  <c r="J66" i="3" l="1"/>
  <c r="E14" i="5"/>
  <c r="I36" i="3"/>
  <c r="G66" i="3"/>
  <c r="K66" i="3"/>
  <c r="L66" i="3"/>
  <c r="K34" i="3"/>
  <c r="K36" i="3" s="1"/>
  <c r="M36" i="3"/>
  <c r="H34" i="3"/>
  <c r="H36" i="3" s="1"/>
  <c r="I66" i="3"/>
  <c r="E36" i="3"/>
  <c r="E37" i="3" s="1"/>
  <c r="L34" i="3"/>
  <c r="L36" i="3" s="1"/>
  <c r="J36" i="3"/>
  <c r="F36" i="3"/>
  <c r="F35" i="3"/>
  <c r="G35" i="3" s="1"/>
  <c r="M66" i="3"/>
  <c r="H66" i="3"/>
  <c r="P32" i="3"/>
  <c r="F66" i="3"/>
  <c r="P62" i="3"/>
  <c r="E60" i="3"/>
  <c r="E64" i="3" s="1"/>
  <c r="H35" i="3" l="1"/>
  <c r="I35" i="3" s="1"/>
  <c r="J35" i="3" s="1"/>
  <c r="K35" i="3" s="1"/>
  <c r="L35" i="3" s="1"/>
  <c r="M35" i="3" s="1"/>
  <c r="E65" i="3" s="1"/>
  <c r="F65" i="3" s="1"/>
  <c r="G65" i="3" s="1"/>
  <c r="H65" i="3" s="1"/>
  <c r="I65" i="3" s="1"/>
  <c r="J65" i="3" s="1"/>
  <c r="K65" i="3" s="1"/>
  <c r="L65" i="3" s="1"/>
  <c r="M65" i="3" s="1"/>
  <c r="F37" i="3"/>
  <c r="G37" i="3" s="1"/>
  <c r="H37" i="3" s="1"/>
  <c r="I37" i="3" s="1"/>
  <c r="J37" i="3" s="1"/>
  <c r="K37" i="3" s="1"/>
  <c r="L37" i="3" s="1"/>
  <c r="M37" i="3" s="1"/>
  <c r="E66" i="3"/>
  <c r="E67" i="3" l="1"/>
  <c r="F67" i="3" s="1"/>
  <c r="G67" i="3" s="1"/>
  <c r="H67" i="3" s="1"/>
  <c r="I67" i="3" s="1"/>
  <c r="J67" i="3" s="1"/>
  <c r="K67" i="3" s="1"/>
  <c r="L67" i="3" s="1"/>
  <c r="M67" i="3" s="1"/>
</calcChain>
</file>

<file path=xl/sharedStrings.xml><?xml version="1.0" encoding="utf-8"?>
<sst xmlns="http://schemas.openxmlformats.org/spreadsheetml/2006/main" count="1794" uniqueCount="472">
  <si>
    <t>CÓD</t>
  </si>
  <si>
    <t>ITEM</t>
  </si>
  <si>
    <t>DISCRIMINAÇÃO</t>
  </si>
  <si>
    <t>VALOR PARCIAL R$</t>
  </si>
  <si>
    <t>% sobre o Total</t>
  </si>
  <si>
    <t>1.0</t>
  </si>
  <si>
    <t>2.0</t>
  </si>
  <si>
    <t>3.0</t>
  </si>
  <si>
    <t>4.0</t>
  </si>
  <si>
    <t>5.0</t>
  </si>
  <si>
    <t>6.0</t>
  </si>
  <si>
    <t>7.0</t>
  </si>
  <si>
    <t xml:space="preserve">TOTAL GERAL </t>
  </si>
  <si>
    <t>BDI:</t>
  </si>
  <si>
    <t>PRAZO OBRA PREV.:</t>
  </si>
  <si>
    <t>ÓRGÃO</t>
  </si>
  <si>
    <t>DISCRIMINAÇÃO DO SERVIÇO</t>
  </si>
  <si>
    <t>UNID</t>
  </si>
  <si>
    <t>QTDE</t>
  </si>
  <si>
    <t>PREÇO UNITÁRIO (R$) COM BDI</t>
  </si>
  <si>
    <t>PREÇO TOTAL (R$)</t>
  </si>
  <si>
    <t>SICRO</t>
  </si>
  <si>
    <t>DER-ES EDIF.</t>
  </si>
  <si>
    <t>3.1</t>
  </si>
  <si>
    <t>4.1</t>
  </si>
  <si>
    <t>4.2</t>
  </si>
  <si>
    <t>5.1</t>
  </si>
  <si>
    <t xml:space="preserve">INSTALAÇÃO MANUT. CANTEIRO MOB., DESMOB. E PLACA DE OBRA </t>
  </si>
  <si>
    <t>6.1</t>
  </si>
  <si>
    <t>6.2</t>
  </si>
  <si>
    <t>7.1</t>
  </si>
  <si>
    <t>-</t>
  </si>
  <si>
    <t>TOTAL GERAL</t>
  </si>
  <si>
    <t>CRONOGRAMA FÍSICO - FINANCEIRO</t>
  </si>
  <si>
    <t>DISCRIMINAÇÃO DOS SERVIÇOS</t>
  </si>
  <si>
    <t>REPASSE</t>
  </si>
  <si>
    <t xml:space="preserve">VALOR DAS OBRAS </t>
  </si>
  <si>
    <t>R$</t>
  </si>
  <si>
    <t>%</t>
  </si>
  <si>
    <t>PREVISÃO DE DESENBOLSO MENSAL</t>
  </si>
  <si>
    <t>DESEMBOLSO ACUMULADO</t>
  </si>
  <si>
    <t>% PARCIAL</t>
  </si>
  <si>
    <t>% ACUMULADA</t>
  </si>
  <si>
    <t xml:space="preserve">CÓD: </t>
  </si>
  <si>
    <t>DATA-BASE:</t>
  </si>
  <si>
    <t>UNIDADE:</t>
  </si>
  <si>
    <t>ÓRG.</t>
  </si>
  <si>
    <t>CÓD.</t>
  </si>
  <si>
    <t>EQUIPAMENTO</t>
  </si>
  <si>
    <t>COND. DE TRAB.</t>
  </si>
  <si>
    <t>UTILIZAÇÃO</t>
  </si>
  <si>
    <t>CUSTO OPERACIONAL</t>
  </si>
  <si>
    <t>QUANT</t>
  </si>
  <si>
    <t>PROD</t>
  </si>
  <si>
    <t>IMPR</t>
  </si>
  <si>
    <t>CUSTO</t>
  </si>
  <si>
    <t>( A ) TOTAL</t>
  </si>
  <si>
    <t>MÃO DE OBRA SUPLEMENTAR</t>
  </si>
  <si>
    <t>UND</t>
  </si>
  <si>
    <t>SAL.
S/ ENC.</t>
  </si>
  <si>
    <t>ENC. SOCIAIS</t>
  </si>
  <si>
    <t>SAL.
C/ ENC.</t>
  </si>
  <si>
    <t xml:space="preserve"> CUSTO HORÁRIO</t>
  </si>
  <si>
    <t>P9824</t>
  </si>
  <si>
    <t>( B ) TOTAL</t>
  </si>
  <si>
    <t>( C ) ADICIONAL DE FERRAMENTAS MANUAIS</t>
  </si>
  <si>
    <t xml:space="preserve"> ( D ) PRODUÇÃO DA EQUIPE</t>
  </si>
  <si>
    <t>CUSTO UNITÁRIO DA EXECUÇÃO ( A + B + C) / D = ( E )</t>
  </si>
  <si>
    <t>MATERIAIS</t>
  </si>
  <si>
    <t>CONSUMO</t>
  </si>
  <si>
    <t>CUSTO UNITÁRIO</t>
  </si>
  <si>
    <t>( F ) TOTAL</t>
  </si>
  <si>
    <t>ATIVIDADES AUXILIARES</t>
  </si>
  <si>
    <t>( G ) TOTAL</t>
  </si>
  <si>
    <t>TEMPO FIXO</t>
  </si>
  <si>
    <t>( H ) TOTAL</t>
  </si>
  <si>
    <t>TRANSPORTE</t>
  </si>
  <si>
    <t>D.M.T.</t>
  </si>
  <si>
    <t>CONSUMO (tkm)</t>
  </si>
  <si>
    <t>XP</t>
  </si>
  <si>
    <t>XR</t>
  </si>
  <si>
    <t>( I ) TOTAL</t>
  </si>
  <si>
    <t>CUSTO DIRETO TOTAL  ( E ) + ( F ) + ( G ) + ( H ) + ( I )</t>
  </si>
  <si>
    <t>Administração Local</t>
  </si>
  <si>
    <t>SERVIÇOS PRELIMINARES E TERRAPLENAGEM</t>
  </si>
  <si>
    <t>7.2</t>
  </si>
  <si>
    <t>8.1</t>
  </si>
  <si>
    <t>1.1</t>
  </si>
  <si>
    <t>1.2</t>
  </si>
  <si>
    <t>2.1</t>
  </si>
  <si>
    <t>2.1.1</t>
  </si>
  <si>
    <t>SINAPI</t>
  </si>
  <si>
    <t>COT-001</t>
  </si>
  <si>
    <t>COT-002</t>
  </si>
  <si>
    <t>COT-003</t>
  </si>
  <si>
    <t>COT-004</t>
  </si>
  <si>
    <t>COT-005</t>
  </si>
  <si>
    <t>7.3</t>
  </si>
  <si>
    <t>8.0</t>
  </si>
  <si>
    <t>5.2</t>
  </si>
  <si>
    <t>3.3</t>
  </si>
  <si>
    <t>MANTER COLUNA APENAS PARA O TOTAL DOS SERVIÇOS</t>
  </si>
  <si>
    <t>DER-ES ROD.</t>
  </si>
  <si>
    <t>BDI Diferenc. :</t>
  </si>
  <si>
    <t>Não Desonerado - LS: Conforme referenciais</t>
  </si>
  <si>
    <t>CANTEIRO DE OBRAS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</si>
  <si>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</si>
  <si>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</si>
  <si>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</si>
  <si>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</si>
  <si>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</si>
  <si>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</si>
  <si>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</si>
  <si>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</si>
  <si>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</si>
  <si>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</si>
  <si>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</si>
  <si>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</si>
  <si>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</si>
  <si>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</si>
  <si>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</si>
  <si>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SINALIZAÇÃO DE OBRAS</t>
  </si>
  <si>
    <t>1.2.1</t>
  </si>
  <si>
    <t>1.2.2</t>
  </si>
  <si>
    <t>1.2.3</t>
  </si>
  <si>
    <t>1.2.4</t>
  </si>
  <si>
    <t>1.2.5</t>
  </si>
  <si>
    <t xml:space="preserve">SERVIÇOS PRELIMINARES </t>
  </si>
  <si>
    <t>2.2</t>
  </si>
  <si>
    <t>TERRAPLENAGEM</t>
  </si>
  <si>
    <t>2.2.1</t>
  </si>
  <si>
    <t>2.2.2</t>
  </si>
  <si>
    <t>2.2.3</t>
  </si>
  <si>
    <t>2.2.4</t>
  </si>
  <si>
    <t>2.2.5</t>
  </si>
  <si>
    <t>EXTENSÃO:</t>
  </si>
  <si>
    <t>VALOR P/ km R$</t>
  </si>
  <si>
    <t>SERVIÇOS PRELIMINARES E COMPLEMENTARES</t>
  </si>
  <si>
    <t>3.1.1</t>
  </si>
  <si>
    <t>3.1.2</t>
  </si>
  <si>
    <t>3.1.3</t>
  </si>
  <si>
    <t>3.1.4</t>
  </si>
  <si>
    <t>3.2</t>
  </si>
  <si>
    <t>ESCAVAÇÕES E MOVIMENTOS DE TERRA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</si>
  <si>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</si>
  <si>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</si>
  <si>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</si>
  <si>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</si>
  <si>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</si>
  <si>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</si>
  <si>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</si>
  <si>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</si>
  <si>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SERVIÇOS</t>
  </si>
  <si>
    <t>Reaterro com areia e adensamento hidráulico, tudo incluído em Vias Urbanas</t>
  </si>
  <si>
    <t>Concreto fck = 20 MPa - confecção em betoneira e lançamento manual - areia e brita comerciais</t>
  </si>
  <si>
    <t>Chaminé dos poços de visita - CPV 01 - areia e brita comerciais</t>
  </si>
  <si>
    <t>Chaminé dos poços de visita - CPV 02 - areia e brita comerciais</t>
  </si>
  <si>
    <t>Alvenaria de blocos de concreto 19 x 19 x 39 cm com espessura de 20 cm - areia comercial</t>
  </si>
  <si>
    <t>Placa em aço - película I + III - fornecimento e implantação</t>
  </si>
  <si>
    <t>Suporte para placa de sinalização em madeira de lei tratada 8 x 8 cm - fornecimento e implantação</t>
  </si>
  <si>
    <t>Solvente para tinta à base de resina acrílica</t>
  </si>
  <si>
    <t>Tinta à base de resina acrílica estirenada para demarcação viária</t>
  </si>
  <si>
    <t>Ladrilho hidráulico (argamassa cimento e areia 1:4), fornecimento e assentamento</t>
  </si>
  <si>
    <t>DRENAGEM E O.A.C</t>
  </si>
  <si>
    <t>PAVIMENTAÇÃO</t>
  </si>
  <si>
    <t>3.3.1</t>
  </si>
  <si>
    <t>3.3.2</t>
  </si>
  <si>
    <t>3.3.3</t>
  </si>
  <si>
    <t>3.3.4</t>
  </si>
  <si>
    <t>3.3.5</t>
  </si>
  <si>
    <t>3.3.6</t>
  </si>
  <si>
    <t>3.3.7</t>
  </si>
  <si>
    <t>Administração local</t>
  </si>
  <si>
    <t>und</t>
  </si>
  <si>
    <t>P9803</t>
  </si>
  <si>
    <t>P9812</t>
  </si>
  <si>
    <t>P9903</t>
  </si>
  <si>
    <t>P9949</t>
  </si>
  <si>
    <t>P9950</t>
  </si>
  <si>
    <t>CUSTO UNITÁRIO TOTAL PARA EXECUÇÃO DA OBRA (PRAZO DA OBRA =</t>
  </si>
  <si>
    <t>MESES)</t>
  </si>
  <si>
    <t>SINALIZAÇÃO</t>
  </si>
  <si>
    <t>OBRAS COMPLEMENTARES</t>
  </si>
  <si>
    <t>ADMINISTRAÇÃO LOCAL</t>
  </si>
  <si>
    <t>COMP.</t>
  </si>
  <si>
    <t>7.4</t>
  </si>
  <si>
    <t>VERTICAL</t>
  </si>
  <si>
    <t>HORIZONTAL</t>
  </si>
  <si>
    <t>5.1.1</t>
  </si>
  <si>
    <t>5.1.2</t>
  </si>
  <si>
    <t>5.2.1</t>
  </si>
  <si>
    <t>5.2.2</t>
  </si>
  <si>
    <t>MB0001</t>
  </si>
  <si>
    <t>t</t>
  </si>
  <si>
    <t>MB0002</t>
  </si>
  <si>
    <t>Aquisição de E.A.I. (Imprimação)</t>
  </si>
  <si>
    <t>MB0004</t>
  </si>
  <si>
    <t>MB0005</t>
  </si>
  <si>
    <t>Transporte de E.A.I. (Imprimação)</t>
  </si>
  <si>
    <t>AQUISIÇÃO E TRANSPORTE DOS MATERIAIS BETUMINOSOS (BDI PARA MATERIAIS ASFÁLTICOS = 15,28%)</t>
  </si>
  <si>
    <t>4.2.1</t>
  </si>
  <si>
    <t>4.2.2</t>
  </si>
  <si>
    <t>E9526</t>
  </si>
  <si>
    <t>E9571</t>
  </si>
  <si>
    <t>m³</t>
  </si>
  <si>
    <t>5914449
5914464
5914479</t>
  </si>
  <si>
    <t>Transporte da areia suja - Caminhão basculante 10 m³</t>
  </si>
  <si>
    <t>4.1.1</t>
  </si>
  <si>
    <t>4.1.2</t>
  </si>
  <si>
    <t>4.1.3</t>
  </si>
  <si>
    <t>Pavimentação com blocos de concreto (35 MPa), esp.= 08 cm, colchão areia esp.= 5cm, inclusive fornecimento e transporte dos blocos e areia</t>
  </si>
  <si>
    <t>30 DIAS (%)</t>
  </si>
  <si>
    <t>60 DIAS (%)</t>
  </si>
  <si>
    <t>90 DIAS (%)</t>
  </si>
  <si>
    <t>120 DIAS (%)</t>
  </si>
  <si>
    <t>150 DIAS (%)</t>
  </si>
  <si>
    <t>180 DIAS (%)</t>
  </si>
  <si>
    <t>210 DIAS (%)</t>
  </si>
  <si>
    <t>240 DIAS (%)</t>
  </si>
  <si>
    <t>270 DIAS (%)</t>
  </si>
  <si>
    <t>300 DIAS (%)</t>
  </si>
  <si>
    <t>330 DIAS (%)</t>
  </si>
  <si>
    <t>360 DIAS (%)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</si>
  <si>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</si>
  <si>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</si>
  <si>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</si>
  <si>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</si>
  <si>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</si>
  <si>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</si>
  <si>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</si>
  <si>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</si>
  <si>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4.1.4</t>
  </si>
  <si>
    <t>Caixa ralo simples (CXR-01) em blocos e grelha articulada em FFA</t>
  </si>
  <si>
    <t>P9821</t>
  </si>
  <si>
    <t>M2623</t>
  </si>
  <si>
    <t>Grelha metálica simples para boca de lobo de 300 x 900 mm e capacidade de 300 kN - Caminhão carroceria 15 t</t>
  </si>
  <si>
    <t>Pintura de contraste com tinta acrílica - espessura 0,4 mm</t>
  </si>
  <si>
    <t>m²</t>
  </si>
  <si>
    <t>E9644</t>
  </si>
  <si>
    <t>P9853</t>
  </si>
  <si>
    <t>M2034</t>
  </si>
  <si>
    <t>M2044</t>
  </si>
  <si>
    <t>M2027</t>
  </si>
  <si>
    <t>SICRO - 5213400</t>
  </si>
  <si>
    <t>Chaminé dos poços de visita - CPV 03 - areia e brita comerciais</t>
  </si>
  <si>
    <t>2.2.6</t>
  </si>
  <si>
    <t>6.3</t>
  </si>
  <si>
    <t>4.1.5</t>
  </si>
  <si>
    <t>4.1.6</t>
  </si>
  <si>
    <t>Corpo de BSTC D = 0,40 m PA2 - areia, brita e pedra de mão comerciais</t>
  </si>
  <si>
    <t>Concreto ciclópico fck = 20 MPa - confecção em betoneira e lançamento manual - areia, brita e pedra de mão comerciais</t>
  </si>
  <si>
    <t>Corpo de BSTC D = 0,60 m PA2 - areia, brita e pedra de mão comerciais</t>
  </si>
  <si>
    <t>7.5</t>
  </si>
  <si>
    <t>7.6</t>
  </si>
  <si>
    <t>2.1.2</t>
  </si>
  <si>
    <t>2.1.3</t>
  </si>
  <si>
    <t>4.2.3</t>
  </si>
  <si>
    <t>4.2.4</t>
  </si>
  <si>
    <t>Aquisição de CAP 50-70</t>
  </si>
  <si>
    <t>Transporte de CAP 50-70</t>
  </si>
  <si>
    <t>Regularização do Subleito com adição de 50% de bica corrida</t>
  </si>
  <si>
    <t>M</t>
  </si>
  <si>
    <t>Regularização do Subleito com adição de 50% de bica corrida e 3% de cimento</t>
  </si>
  <si>
    <t>E9605</t>
  </si>
  <si>
    <t>E9518</t>
  </si>
  <si>
    <t>E9524</t>
  </si>
  <si>
    <t>E9682</t>
  </si>
  <si>
    <t>E9685</t>
  </si>
  <si>
    <t>E9762</t>
  </si>
  <si>
    <t>E9577</t>
  </si>
  <si>
    <t>5.2.3</t>
  </si>
  <si>
    <t>4.1.7</t>
  </si>
  <si>
    <t>Travessão de Travamento do Pavimento</t>
  </si>
  <si>
    <t>m</t>
  </si>
  <si>
    <t>un</t>
  </si>
  <si>
    <t>Chaminé dos poços de visita - CPV 07 - areia e brita comerciais</t>
  </si>
  <si>
    <t>Boca de BSTC D = 0,60 m - esconsidade 0° - areia e brita comerciais - alas retas</t>
  </si>
  <si>
    <t>3.3.16</t>
  </si>
  <si>
    <t>3.3.17</t>
  </si>
  <si>
    <t>3.3.18</t>
  </si>
  <si>
    <t>Caixa ralo dupla (CXRD-01) em blocos e grelha articulada em FFA</t>
  </si>
  <si>
    <t>Corpo de BSTC D = 0,80 m PA2 - areia, brita e pedra de mão comerciais</t>
  </si>
  <si>
    <t>Boca de BSTC D = 0,80 m - esconsidade 0° - areia e brita comerciais - alas retas</t>
  </si>
  <si>
    <t>Terraplenagem</t>
  </si>
  <si>
    <t>Pavimentos de Concreto de Cimento Portland</t>
  </si>
  <si>
    <t>Serviços com Aço para Obras de Arte Especiais</t>
  </si>
  <si>
    <t>Obras de Arte Especiais sem Aço</t>
  </si>
  <si>
    <t>Superestrutura de Passarelas Metálicas</t>
  </si>
  <si>
    <t>Conservação Rodoviária</t>
  </si>
  <si>
    <t>Cimento Asfáltico Petróleo - CAP</t>
  </si>
  <si>
    <t>Emulsão Asfáltica</t>
  </si>
  <si>
    <t>Emulsão Asfáltica Modificada</t>
  </si>
  <si>
    <t>Emulsão Asfáltica de Imprimação</t>
  </si>
  <si>
    <t>Asfalto Diluído de Petróleo - ADP</t>
  </si>
  <si>
    <t>Asfalto Modificado por Polímero</t>
  </si>
  <si>
    <t>Asfalto Borracha</t>
  </si>
  <si>
    <t>Consultoria, Supervisão e Projeto</t>
  </si>
  <si>
    <t>IGP - DI</t>
  </si>
  <si>
    <t>Concreto asfáltico - faixa C-12,5 - areia e brita comerciais</t>
  </si>
  <si>
    <t>3.3.19</t>
  </si>
  <si>
    <t>Nivelamento de Poço de Visita com o nível do revestimento após pavimentação, constando de arrancamento do anel existente, levantamento do pescoço e chumbação do tampão</t>
  </si>
  <si>
    <t>3.3.20</t>
  </si>
  <si>
    <t>Canaleta em concreto com Grelha metálica em perfil "I" de aço laminado (largura interna = 0,50m e altura interna = 0,80m, espessura da parede = 0,20m)</t>
  </si>
  <si>
    <t>3.3.21</t>
  </si>
  <si>
    <t>3.3.22</t>
  </si>
  <si>
    <t>3.3.23</t>
  </si>
  <si>
    <t>SERVIÇOS - PAVIMENTAÇÃO</t>
  </si>
  <si>
    <t>6.4</t>
  </si>
  <si>
    <t>Defensa maleável simples - fornecimento e implantação</t>
  </si>
  <si>
    <t>6.5</t>
  </si>
  <si>
    <t>2.1.4</t>
  </si>
  <si>
    <t>6.6</t>
  </si>
  <si>
    <t>6.7</t>
  </si>
  <si>
    <t>6.8</t>
  </si>
  <si>
    <t>6.9</t>
  </si>
  <si>
    <t>6.10</t>
  </si>
  <si>
    <t>6.11</t>
  </si>
  <si>
    <t>6.12</t>
  </si>
  <si>
    <t>Destocamento de árvores com diâmetro de 0,15 a 0,30 m</t>
  </si>
  <si>
    <t>Cerca com 4 fios de arame farpado e mourão de madeira a cada 2,5 m e esticador a cada 50 m</t>
  </si>
  <si>
    <t>390 DIAS (%)</t>
  </si>
  <si>
    <t>420 DIAS (%)</t>
  </si>
  <si>
    <t>450 DIAS (%)</t>
  </si>
  <si>
    <t>480 DIAS (%)</t>
  </si>
  <si>
    <t>510 DIAS (%)</t>
  </si>
  <si>
    <t>540 DIAS (%)</t>
  </si>
  <si>
    <t>Concreto magro - confecção em betoneira e lançamento manual - areia e brita comerciais</t>
  </si>
  <si>
    <t>Rampa de pedestres, com piso em ladrilho hidráulico podotátil</t>
  </si>
  <si>
    <t>Execução de Corpo de Bueiro em Concreto sem interrupção de tráfego tipo Túnel Bala, seção de 0,80 m x 1,40 m, conforme item 02.01</t>
  </si>
  <si>
    <t>Mobilização de Pessoas / Equipamentos</t>
  </si>
  <si>
    <t>Execução Poço de Ataque 2,50 x 2,50 m</t>
  </si>
  <si>
    <t>Transformação do poço de ataque em poço de visita de concreto armado</t>
  </si>
  <si>
    <t>Transporte das peças da fábrica para o local da obra</t>
  </si>
  <si>
    <t>vg</t>
  </si>
  <si>
    <t>Execução de Corpo de Bueiro em Concreto sem interrupção de tráfego tipo Túnel Bala, seção de 0,80 m x 1,40 m (BDI DIF.)</t>
  </si>
  <si>
    <t>COT</t>
  </si>
  <si>
    <t>Execução Poço de Ataque 2,50 x 2,50 m e Transformação do poço de ataque em poço de visita de concreto armado (BDI Dif.)</t>
  </si>
  <si>
    <t>Mobilização de Pessoas / Equipamentos e Transporte das peças da fábrica para o local da obra (BDI Dif.)</t>
  </si>
  <si>
    <t>3.3.24</t>
  </si>
  <si>
    <t>3.3.25</t>
  </si>
  <si>
    <t>3.3.26</t>
  </si>
  <si>
    <t>Poço de visita - PVI 02 - areia e brita comerciais</t>
  </si>
  <si>
    <t>Poço de visita - PVI 03 - areia e brita comerciais</t>
  </si>
  <si>
    <t>Chaminé dos poços de visita - CPV 06 - areia e brita comerciais</t>
  </si>
  <si>
    <t>Caixa coletora de sarjeta - CCS 200-80 B - com grelha de aço - areia e brita comerciais</t>
  </si>
  <si>
    <t>Caixa de ligação e passagem - CLP 02 - areia e brita comerciais</t>
  </si>
  <si>
    <t>Descida d'água de cortes em degraus - DCD 40-40 - areia e brita comerciais</t>
  </si>
  <si>
    <t>Dissipador de energia - DEB 240-316 - areia, brita e pedra de mão comerciais</t>
  </si>
  <si>
    <t>Placa de obra nas dimensões de 3,0 x 6,0 m, padrão DER-ES</t>
  </si>
  <si>
    <t>M2</t>
  </si>
  <si>
    <t>Aluguel de container p/ escritório com ar condicionado, isolamento term/acust., 2 luminárias,
janela de vidro, tomadas computador e telefone</t>
  </si>
  <si>
    <t>Mes</t>
  </si>
  <si>
    <t>Aluguel de container para almoxarifado</t>
  </si>
  <si>
    <t>Aluguel de container tipo refeitório simples, c/ 1 aparelho de ar condicionado, 2 luminárias e 2
janelas de vidro</t>
  </si>
  <si>
    <t>Aluguel de container tipo sanitário com 3 vasos sanitários, lavatório, mictório, 5 chuveiros, 2
venezianas e piso especial</t>
  </si>
  <si>
    <t>Rede de água c/ padrão de entrada d'água diâm. 3/4" conf. CESAN, incl. tubos e conexões p/
aliment., distrib., extravas. e limp., cons. o padrão a 25m</t>
  </si>
  <si>
    <t>Rede de esgoto, contendo fossa e filtro, incl. tubos e conexões de ligação entre caixas,
considerando distância de 25m</t>
  </si>
  <si>
    <t>Rede de luz, incl. padrão entr. energia trifás. cabo ligação até barracões, quadro distrib., disj. e
chave de força, cons. 20m entre padrão entr.e QDG</t>
  </si>
  <si>
    <t>Reservatório de fibra de vidro de 1000 L, incl. suporte em madeira de 7x12cm, elevado de 4m</t>
  </si>
  <si>
    <t>Ud</t>
  </si>
  <si>
    <t>Tapume Telha Metálica Ondulada 0,50mm Branca h=2,20m, incl. montagem estr. mad. 8"x8",
incl. faixas pint. esmalte sintético c/ h=40cm (Reaproveitamento 2x)</t>
  </si>
  <si>
    <t>Mobilização e desmobilização de caminhão basculante (máximo)</t>
  </si>
  <si>
    <t>h</t>
  </si>
  <si>
    <t>Mobilização e desmobilização de caminhão carroceria (máximo)</t>
  </si>
  <si>
    <t>Mobilização e desmobilização de caminhão tanque (6.000 L) (máximo)</t>
  </si>
  <si>
    <t>Mobilização e desmobilização de equipamentos com carreta prancha (máximo)</t>
  </si>
  <si>
    <t>Mobilização e desmobilização de container até 50 km</t>
  </si>
  <si>
    <t>Cones para sinalização, fornecimento e colocação</t>
  </si>
  <si>
    <t>Elementos de madeira para sinalização - cavaletes</t>
  </si>
  <si>
    <t>Tela de proteção de segurança de PVC cor laranja com suporte  para sinalização de obras</t>
  </si>
  <si>
    <t>Sinalização vertical com chapa em esmalte sintético</t>
  </si>
  <si>
    <t>Sinalização noturna ( fio com lâmpada e balde ), fornecimento e instalação</t>
  </si>
  <si>
    <t>Desmatamento, destocamento e limpeza de área com árvores de diâmetro até 0,15 m</t>
  </si>
  <si>
    <t>Demolição de concreto simples com martelete</t>
  </si>
  <si>
    <t>Índice de preço para remoção de entulho decorrente da execução de obras (Classe A CONAMA - NBR 10.004 - Classe II-B), incluindo aluguel da caçamba, carga, transporte e descarga em área licenciada</t>
  </si>
  <si>
    <t>m3</t>
  </si>
  <si>
    <t>Escavação, carga e transporte de material de 1ª categoria - DMT de 50 a 200 m - caminho de serviço em revestimento primário - com escavadeira e caminhão basculante de 14 m³</t>
  </si>
  <si>
    <t>Escavação, carga e transporte de material de 2ª categoria - DMT de 50 m</t>
  </si>
  <si>
    <t>Regularização de bota-fora com espalhamento e compactação</t>
  </si>
  <si>
    <t>Compactação de aterros a 100% do Proctor intermediário</t>
  </si>
  <si>
    <t>Transporte com caminhão basculante de 10 m³ - rodovia pavimentada</t>
  </si>
  <si>
    <t>tkm</t>
  </si>
  <si>
    <t>Transporte com caminhão basculante de 10 m³ - rodovia em revestimento primário</t>
  </si>
  <si>
    <t>Base ou sub-base de brita graduada com brita comercial - 100% Proctor modificado</t>
  </si>
  <si>
    <t>Imprimação com emulsão asfáltica</t>
  </si>
  <si>
    <t>Pintura de faixa com tinta acrílica - espessura de 0,6 mm</t>
  </si>
  <si>
    <t>Pintura de setas e zebrados com tinta acrílica - espessura de 0,6 mm</t>
  </si>
  <si>
    <t>Calçada de concreto fck=15 MP, camurçado c/ argam. cimento e areia 1:4, lastro de brita e 8
cm de concreto, incl. preparo da caixa e transp. da brita</t>
  </si>
  <si>
    <t>Demolição de cerca de madeira com 4 fios</t>
  </si>
  <si>
    <t>Gabião caixa 2 x 1 x 1,00 m Zn/Al - D = 2,7 mm - pedra de mão comercial - fornecimento e assentamento</t>
  </si>
  <si>
    <t>Aplicação de geotêxtil não-tecido agulhado com resistência à tração longitudinal de 14 kN/m</t>
  </si>
  <si>
    <t>Transporte com caminhão carroceria de 15 t - rodovia pavimentada</t>
  </si>
  <si>
    <t>Transporte com caminhão carroceria de 15 t - rodovia em revestimento primário</t>
  </si>
  <si>
    <t>Transporte com caminhão carroceria com capacidade de 7 t e com guindauto com capacidade de elevação de 6,2 t - rodovia pavimentada</t>
  </si>
  <si>
    <t>Transporte com caminhão carroceria com capacidade de 7 t e com guindauto com capacidade de elevação de 6,2 t - rodovia em revestimento primário</t>
  </si>
  <si>
    <t>Religação de rede de água em PVC DN 20 mm, inclusive conexões, em Vias Urbanas</t>
  </si>
  <si>
    <t>Religação de rede de água em PVC DN 32mm, incluisve conexões</t>
  </si>
  <si>
    <t>Religação de rede de água em PVC DN 75 mm, inclusive conexões, em Vias Urbanas</t>
  </si>
  <si>
    <t>Remanejamento de ligação e religação de redes de esgoto, em Vias Urbanas</t>
  </si>
  <si>
    <t>Escavação mecânica de vala em material de 1ª categoria</t>
  </si>
  <si>
    <t>Escavação manual de vala em material de 1ª categoria</t>
  </si>
  <si>
    <t>Escoramento contínuo de valas com tábuas de 2,5 x 30 cm e longarinas de 6 x 16 cm - estroncas a cada metro não incluídas - profundidade de até 4 m - madeira com utilização de 3 vezes - confecção, instalação e retirada</t>
  </si>
  <si>
    <t>Reaterro e compactação com soquete vibratório</t>
  </si>
  <si>
    <t>Meio fio de concreto pré-moldado (12 x 30 x 15) cm, inclusive caiação e transporte do meio fio
em Vias Urbanas</t>
  </si>
  <si>
    <t>Chaminé dos poços de visita - CPV 04 - areia e brita comerciais</t>
  </si>
  <si>
    <t>Chaminé dos poços de visita - CPV 05 - areia e brita comerciais</t>
  </si>
  <si>
    <t>Argamassa de cimento e areia 1:3 - confecção em betoneira e lançamento manual - areia comercial</t>
  </si>
  <si>
    <t>Fôrmas de tábuas de pinho para dispositivos de drenagem - utilização de 3 vezes - confecção, instalação e retirada</t>
  </si>
  <si>
    <t>Escavação manual em material de 1ª categoria na profundidade de 1 a 2 m</t>
  </si>
  <si>
    <t>REATERRO MANUAL DE VALAS, COM PLACA VIBRATÓRIA. AF_08/2023</t>
  </si>
  <si>
    <t>M3</t>
  </si>
  <si>
    <t>Areia suja jazida com carregamento mecânico</t>
  </si>
  <si>
    <t>Grelha metálica para boca de lobo com capacidade de até 300 kN - C = 0,90 m e L = 0,30 m</t>
  </si>
  <si>
    <t>Pescoço p/ PV  H= 0,30 m diam= 0,60 m (anel de concreto pré-moldado)</t>
  </si>
  <si>
    <t>Bica corrida sem frete</t>
  </si>
  <si>
    <t>Cimento CP III</t>
  </si>
  <si>
    <t>kg</t>
  </si>
  <si>
    <t>l</t>
  </si>
  <si>
    <t>Tinta à base de resina acrílica emulsionada em água para pré-marcação viária</t>
  </si>
  <si>
    <t>Aluguel mensal de instrumento de topografia ( Estação Total )</t>
  </si>
  <si>
    <t>Aluguel mensal de veículos tipo Gol  1.6, inclusive combustível</t>
  </si>
  <si>
    <t>Gasolina</t>
  </si>
  <si>
    <t>L</t>
  </si>
  <si>
    <t>PERFIL "I" OU "W" EM ACO LAMINADO, QUAISQUER DIMENSOES</t>
  </si>
  <si>
    <t>KG</t>
  </si>
  <si>
    <t>BARRA DE ACO CHATO, RETANGULAR, 50,8 MM X 25,4 MM (L X E), 10,12 KG/M</t>
  </si>
  <si>
    <t xml:space="preserve">Retroescavadeira de pneus - capacidade da caçamba da pá-carregadeira de 0,76 m³ e da retroescavadeira de 0,29 m³ - 58 kW </t>
  </si>
  <si>
    <t>Caminhão tanque com capacidade de 10.000 l - 188 kW</t>
  </si>
  <si>
    <t>Caminhão tanque L 1319/48 PBT=12,9t (6.000L)</t>
  </si>
  <si>
    <t>Conjunto moto bomba diam. 4"</t>
  </si>
  <si>
    <t>Grade de disco GA-24x24 (TATU) ou equivalente</t>
  </si>
  <si>
    <t>Motoniveladora Caterpillar modelo 120K ( cab + ar + ríper) ou equivalente</t>
  </si>
  <si>
    <t>Rolo AP liso de aço CA 2505 STD Dynapac ou equivalente</t>
  </si>
  <si>
    <t>Rolo AP vib. patas 100 mm CA-25P (DYNAPAC) ou equivalente</t>
  </si>
  <si>
    <t>Rolo compactador de pneus CP 224, Dynapac ou equivalente</t>
  </si>
  <si>
    <t>Trator agrícola MF 297/4 -4 X 4 (MASSEY FERGUSSON) ou equivalente</t>
  </si>
  <si>
    <t>Caminhão tanque com capacidade de 6.000 l - 136 kW</t>
  </si>
  <si>
    <t>Grade de 24 discos rebocável de D = 60 cm (24")</t>
  </si>
  <si>
    <t>Motoniveladora - 93 kW</t>
  </si>
  <si>
    <t>Rolo compactador liso tandem vibratório autopropelido de 1,6 t - 18 kW</t>
  </si>
  <si>
    <t>Rolo compactador pé de carneiro vibratório autopropelido por pneus de 11,6 t - 82 kW</t>
  </si>
  <si>
    <t>Rolo compactador de pneus autopropelido de 27 t - 85 kW</t>
  </si>
  <si>
    <t>Trator agrícola sobre pneus - 77 kW</t>
  </si>
  <si>
    <t>Caminhão demarcador de faixas com sistema de pintura a frio - 28 kW/129 kW</t>
  </si>
  <si>
    <t>Servente</t>
  </si>
  <si>
    <t>Encarregado de terraplenagem</t>
  </si>
  <si>
    <t>Pedreiro</t>
  </si>
  <si>
    <t>Encarregado de O.A.C.</t>
  </si>
  <si>
    <t>Encarregado de pista</t>
  </si>
  <si>
    <t>Greidista</t>
  </si>
  <si>
    <t>Pré-marcador</t>
  </si>
  <si>
    <t>Almoxarife</t>
  </si>
  <si>
    <t>mês</t>
  </si>
  <si>
    <t>Engenheiro</t>
  </si>
  <si>
    <t>Auxiliar técnico</t>
  </si>
  <si>
    <t>Topógrafo</t>
  </si>
  <si>
    <t>Auxiliar de topografia</t>
  </si>
  <si>
    <t>PREFEITURA MUNICIPAL DE ARACRUZ
Secretaria Municipal de Obras e Infraestrutura de Aracruz - SEMOB
RESUMO GERAL DO ORÇAMENTO</t>
  </si>
  <si>
    <t>PROJETO: Obras de Infraestrutura do Bairro Pôr do Sol</t>
  </si>
  <si>
    <t>BDI: 23,32%  |  BDI Diferenc. : 15,57%</t>
  </si>
  <si>
    <t>LOCAL: Aracruz - ES</t>
  </si>
  <si>
    <t xml:space="preserve">REF: SICRO (abr-25). DER-ES ROD. (out-24 reaj. p/ abr-25). DER-ES EDIF. (mar-25 reaj. p/ abr-25). </t>
  </si>
  <si>
    <t>Data-Base: abr-25</t>
  </si>
  <si>
    <t>PREFEITURA MUNICIPAL DE ARACRUZ
Secretaria Municipal de Obras e Infraestrutura de Aracruz - SEMOB
PLANILHA ORÇAMENTÁRIA GERAL</t>
  </si>
  <si>
    <t>REF: SICRO (abr-25). DER-ES ROD. (out-24 reaj. p/ abr-25). DER-ES EDIF. (mar-25 reaj. p/ abr-25).  | Data-Base: abr-25</t>
  </si>
  <si>
    <t>ocultar</t>
  </si>
  <si>
    <t>PREFEITURA MUNICIPAL DE ARACRUZ
Secretaria Municipal de Obras e Infraestrutura de Aracruz - SEMOB
CRONOGRAMA FÍSICO-FINANCEIRO</t>
  </si>
  <si>
    <t>EXTENSÃO: 3,09 Km</t>
  </si>
  <si>
    <t xml:space="preserve">DER-ES ROD. (out-24 reaj. p/ abr-25). SICRO (abr-25). SINAPI (abr-25). </t>
  </si>
  <si>
    <t xml:space="preserve">DER-ES ROD. (out-24 reaj. p/ abr-25). SICRO (abr-25). </t>
  </si>
  <si>
    <t xml:space="preserve">SICRO (abr-25).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</si>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</sst>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"/>
    <numFmt numFmtId="166" formatCode="0\ &quot;meses&quot;"/>
    <numFmt numFmtId="167" formatCode="&quot;SERVIÇO: &quot;@"/>
    <numFmt numFmtId="168" formatCode="&quot;REFERENCIA:              &quot;@"/>
    <numFmt numFmtId="169" formatCode="0.0000"/>
    <numFmt numFmtId="170" formatCode="#,##0.0000"/>
    <numFmt numFmtId="171" formatCode="0.0000000"/>
    <numFmt numFmtId="174" formatCode="_-* #,##0.0000_-;\-* #,##0.0000_-;_-* &quot;-&quot;??_-;_-@_-"/>
    <numFmt numFmtId="178" formatCode="0.00\ &quot;Km&quot;"/>
    <numFmt numFmtId="182" formatCode="&quot;R$&quot;\ #,##0.00"/>
  </numFmts>
  <fonts count="2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Berlin Sans FB Demi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Liberation Sans"/>
      <family val="2"/>
    </font>
    <font>
      <sz val="10"/>
      <color theme="1"/>
      <name val="Arial"/>
      <family val="2"/>
    </font>
    <font>
      <sz val="26"/>
      <color rgb="FFC00000"/>
      <name val="Calibri"/>
      <family val="2"/>
      <scheme val="minor"/>
    </font>
    <font>
      <sz val="12"/>
      <name val="Arial"/>
      <family val="2"/>
    </font>
    <font>
      <sz val="24"/>
      <color rgb="FFC00000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charset val="1"/>
    </font>
    <font>
      <sz val="8"/>
      <name val="Arial"/>
      <family val="2"/>
    </font>
    <font>
      <sz val="8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rgb="FFFFFFFF"/>
      </patternFill>
    </fill>
  </fills>
  <borders count="10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7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" fillId="0" borderId="0"/>
    <xf numFmtId="0" fontId="7" fillId="0" borderId="0"/>
    <xf numFmtId="44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7" fillId="0" borderId="0"/>
    <xf numFmtId="9" fontId="16" fillId="0" borderId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22" fillId="0" borderId="0"/>
  </cellStyleXfs>
  <cellXfs count="411">
    <xf numFmtId="0" fontId="0" fillId="0" borderId="0" xfId="0"/>
    <xf numFmtId="0" fontId="9" fillId="3" borderId="36" xfId="3" applyFont="1" applyFill="1" applyBorder="1" applyAlignment="1">
      <alignment horizontal="center" vertical="center" wrapText="1"/>
    </xf>
    <xf numFmtId="4" fontId="9" fillId="3" borderId="37" xfId="3" applyNumberFormat="1" applyFont="1" applyFill="1" applyBorder="1" applyAlignment="1">
      <alignment vertical="center" wrapText="1"/>
    </xf>
    <xf numFmtId="4" fontId="9" fillId="3" borderId="37" xfId="4" applyNumberFormat="1" applyFont="1" applyFill="1" applyBorder="1" applyAlignment="1">
      <alignment horizontal="center" vertical="center" wrapText="1"/>
    </xf>
    <xf numFmtId="10" fontId="9" fillId="3" borderId="38" xfId="5" applyNumberFormat="1" applyFont="1" applyFill="1" applyBorder="1" applyAlignment="1">
      <alignment horizontal="center" vertical="center"/>
    </xf>
    <xf numFmtId="0" fontId="9" fillId="3" borderId="39" xfId="3" applyFont="1" applyFill="1" applyBorder="1" applyAlignment="1">
      <alignment horizontal="center" vertical="center" wrapText="1"/>
    </xf>
    <xf numFmtId="0" fontId="9" fillId="3" borderId="40" xfId="3" applyFont="1" applyFill="1" applyBorder="1" applyAlignment="1">
      <alignment horizontal="center" vertical="center" wrapText="1"/>
    </xf>
    <xf numFmtId="4" fontId="9" fillId="3" borderId="41" xfId="3" applyNumberFormat="1" applyFont="1" applyFill="1" applyBorder="1" applyAlignment="1">
      <alignment vertical="center" wrapText="1"/>
    </xf>
    <xf numFmtId="4" fontId="9" fillId="3" borderId="41" xfId="4" applyNumberFormat="1" applyFont="1" applyFill="1" applyBorder="1" applyAlignment="1">
      <alignment horizontal="center" vertical="center" wrapText="1"/>
    </xf>
    <xf numFmtId="44" fontId="5" fillId="0" borderId="0" xfId="1" applyFont="1"/>
    <xf numFmtId="164" fontId="0" fillId="0" borderId="0" xfId="0" applyNumberFormat="1"/>
    <xf numFmtId="10" fontId="0" fillId="0" borderId="0" xfId="0" applyNumberFormat="1"/>
    <xf numFmtId="0" fontId="8" fillId="6" borderId="33" xfId="3" applyFont="1" applyFill="1" applyBorder="1" applyAlignment="1">
      <alignment horizontal="center" vertical="center" wrapText="1"/>
    </xf>
    <xf numFmtId="0" fontId="8" fillId="6" borderId="34" xfId="3" applyFont="1" applyFill="1" applyBorder="1" applyAlignment="1">
      <alignment horizontal="center" vertical="center" wrapText="1"/>
    </xf>
    <xf numFmtId="0" fontId="8" fillId="6" borderId="34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4" fontId="8" fillId="6" borderId="14" xfId="4" applyNumberFormat="1" applyFont="1" applyFill="1" applyBorder="1" applyAlignment="1">
      <alignment horizontal="center" vertical="center" wrapText="1"/>
    </xf>
    <xf numFmtId="10" fontId="8" fillId="6" borderId="15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4" borderId="44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vertical="center"/>
    </xf>
    <xf numFmtId="0" fontId="3" fillId="4" borderId="30" xfId="0" applyFont="1" applyFill="1" applyBorder="1" applyAlignment="1">
      <alignment vertical="center"/>
    </xf>
    <xf numFmtId="0" fontId="3" fillId="0" borderId="34" xfId="3" applyFont="1" applyBorder="1" applyAlignment="1">
      <alignment horizontal="center" vertical="center" wrapText="1"/>
    </xf>
    <xf numFmtId="0" fontId="2" fillId="0" borderId="39" xfId="3" applyFont="1" applyBorder="1" applyAlignment="1">
      <alignment horizontal="center" vertical="center" wrapText="1"/>
    </xf>
    <xf numFmtId="0" fontId="2" fillId="0" borderId="41" xfId="3" applyFont="1" applyBorder="1" applyAlignment="1">
      <alignment horizontal="center" vertical="center" wrapText="1"/>
    </xf>
    <xf numFmtId="4" fontId="2" fillId="0" borderId="37" xfId="4" applyNumberFormat="1" applyFont="1" applyBorder="1" applyAlignment="1">
      <alignment horizontal="left" vertical="center" wrapText="1"/>
    </xf>
    <xf numFmtId="4" fontId="2" fillId="0" borderId="37" xfId="4" applyNumberFormat="1" applyFont="1" applyBorder="1" applyAlignment="1">
      <alignment horizontal="center" vertical="center" wrapText="1"/>
    </xf>
    <xf numFmtId="4" fontId="2" fillId="0" borderId="38" xfId="4" applyNumberFormat="1" applyFont="1" applyBorder="1" applyAlignment="1">
      <alignment horizontal="center" vertical="center" wrapText="1"/>
    </xf>
    <xf numFmtId="4" fontId="2" fillId="0" borderId="41" xfId="4" applyNumberFormat="1" applyFont="1" applyBorder="1" applyAlignment="1">
      <alignment horizontal="left" vertical="center" wrapText="1"/>
    </xf>
    <xf numFmtId="4" fontId="2" fillId="0" borderId="41" xfId="4" applyNumberFormat="1" applyFont="1" applyBorder="1" applyAlignment="1">
      <alignment horizontal="center" vertical="center" wrapText="1"/>
    </xf>
    <xf numFmtId="4" fontId="3" fillId="0" borderId="35" xfId="3" applyNumberFormat="1" applyFont="1" applyBorder="1" applyAlignment="1">
      <alignment horizontal="center" vertical="center" wrapText="1"/>
    </xf>
    <xf numFmtId="4" fontId="4" fillId="0" borderId="41" xfId="0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1" fontId="11" fillId="0" borderId="0" xfId="0" applyNumberFormat="1" applyFont="1" applyAlignment="1">
      <alignment horizontal="center" vertical="center"/>
    </xf>
    <xf numFmtId="0" fontId="2" fillId="0" borderId="37" xfId="3" applyFont="1" applyBorder="1" applyAlignment="1">
      <alignment horizontal="center" vertical="center" wrapText="1"/>
    </xf>
    <xf numFmtId="4" fontId="2" fillId="0" borderId="37" xfId="3" applyNumberFormat="1" applyFont="1" applyBorder="1" applyAlignment="1">
      <alignment horizontal="center" vertical="center" wrapText="1"/>
    </xf>
    <xf numFmtId="1" fontId="12" fillId="0" borderId="0" xfId="3" applyNumberFormat="1" applyFont="1" applyAlignment="1">
      <alignment horizontal="center" vertical="center" wrapText="1"/>
    </xf>
    <xf numFmtId="0" fontId="2" fillId="0" borderId="27" xfId="3" applyFont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2" fillId="0" borderId="0" xfId="0" applyFont="1"/>
    <xf numFmtId="0" fontId="13" fillId="4" borderId="0" xfId="0" applyFont="1" applyFill="1"/>
    <xf numFmtId="0" fontId="4" fillId="0" borderId="0" xfId="0" applyFont="1"/>
    <xf numFmtId="0" fontId="2" fillId="0" borderId="37" xfId="0" applyFont="1" applyBorder="1" applyAlignment="1">
      <alignment horizontal="center"/>
    </xf>
    <xf numFmtId="4" fontId="1" fillId="0" borderId="62" xfId="0" applyNumberFormat="1" applyFont="1" applyBorder="1" applyAlignment="1">
      <alignment horizontal="center"/>
    </xf>
    <xf numFmtId="4" fontId="4" fillId="0" borderId="56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13" fillId="4" borderId="0" xfId="0" applyNumberFormat="1" applyFont="1" applyFill="1"/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4" fillId="8" borderId="0" xfId="0" applyFont="1" applyFill="1" applyAlignment="1">
      <alignment horizontal="center" vertical="center"/>
    </xf>
    <xf numFmtId="10" fontId="2" fillId="4" borderId="10" xfId="7" applyNumberFormat="1" applyFont="1" applyFill="1" applyBorder="1" applyAlignment="1">
      <alignment horizontal="center" vertical="center"/>
    </xf>
    <xf numFmtId="10" fontId="2" fillId="4" borderId="9" xfId="7" applyNumberFormat="1" applyFont="1" applyFill="1" applyBorder="1" applyAlignment="1">
      <alignment horizontal="center" vertical="center"/>
    </xf>
    <xf numFmtId="10" fontId="2" fillId="2" borderId="0" xfId="7" applyNumberFormat="1" applyFont="1" applyFill="1" applyBorder="1" applyAlignment="1">
      <alignment horizontal="center" vertical="center"/>
    </xf>
    <xf numFmtId="10" fontId="2" fillId="0" borderId="0" xfId="0" applyNumberFormat="1" applyFont="1"/>
    <xf numFmtId="0" fontId="2" fillId="4" borderId="0" xfId="0" applyFont="1" applyFill="1"/>
    <xf numFmtId="0" fontId="2" fillId="0" borderId="58" xfId="0" applyFont="1" applyBorder="1" applyAlignment="1">
      <alignment horizontal="center"/>
    </xf>
    <xf numFmtId="0" fontId="3" fillId="5" borderId="0" xfId="0" applyFont="1" applyFill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10" fontId="4" fillId="0" borderId="41" xfId="0" applyNumberFormat="1" applyFont="1" applyBorder="1" applyAlignment="1">
      <alignment horizontal="center" vertical="center"/>
    </xf>
    <xf numFmtId="10" fontId="4" fillId="0" borderId="38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0" fontId="4" fillId="0" borderId="70" xfId="0" applyNumberFormat="1" applyFont="1" applyBorder="1" applyAlignment="1">
      <alignment horizontal="center" vertical="center"/>
    </xf>
    <xf numFmtId="10" fontId="4" fillId="0" borderId="68" xfId="0" applyNumberFormat="1" applyFont="1" applyBorder="1" applyAlignment="1">
      <alignment horizontal="center" vertical="center"/>
    </xf>
    <xf numFmtId="10" fontId="4" fillId="0" borderId="6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4" fontId="4" fillId="0" borderId="77" xfId="0" applyNumberFormat="1" applyFont="1" applyBorder="1" applyAlignment="1">
      <alignment horizontal="center" vertical="center"/>
    </xf>
    <xf numFmtId="4" fontId="4" fillId="0" borderId="75" xfId="0" applyNumberFormat="1" applyFont="1" applyBorder="1" applyAlignment="1">
      <alignment horizontal="center" vertical="center"/>
    </xf>
    <xf numFmtId="4" fontId="4" fillId="0" borderId="76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5" xfId="0" applyFont="1" applyBorder="1" applyAlignment="1">
      <alignment vertical="center" wrapText="1"/>
    </xf>
    <xf numFmtId="0" fontId="3" fillId="0" borderId="44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6" borderId="71" xfId="0" applyFont="1" applyFill="1" applyBorder="1" applyAlignment="1">
      <alignment horizontal="center" vertical="center" wrapText="1"/>
    </xf>
    <xf numFmtId="0" fontId="3" fillId="6" borderId="72" xfId="0" applyFont="1" applyFill="1" applyBorder="1" applyAlignment="1">
      <alignment horizontal="center" vertical="center" wrapText="1"/>
    </xf>
    <xf numFmtId="0" fontId="3" fillId="6" borderId="7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3" xfId="0" applyFont="1" applyFill="1" applyBorder="1" applyAlignment="1">
      <alignment horizontal="center" vertical="center" wrapText="1"/>
    </xf>
    <xf numFmtId="0" fontId="3" fillId="6" borderId="59" xfId="0" applyFont="1" applyFill="1" applyBorder="1" applyAlignment="1">
      <alignment vertical="center"/>
    </xf>
    <xf numFmtId="0" fontId="3" fillId="6" borderId="60" xfId="0" applyFont="1" applyFill="1" applyBorder="1" applyAlignment="1">
      <alignment vertical="center"/>
    </xf>
    <xf numFmtId="0" fontId="3" fillId="4" borderId="35" xfId="8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horizontal="center" vertical="center"/>
    </xf>
    <xf numFmtId="4" fontId="4" fillId="2" borderId="35" xfId="0" applyNumberFormat="1" applyFont="1" applyFill="1" applyBorder="1" applyAlignment="1">
      <alignment horizontal="center" vertical="center"/>
    </xf>
    <xf numFmtId="0" fontId="1" fillId="4" borderId="6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10" fontId="4" fillId="4" borderId="41" xfId="2" applyNumberFormat="1" applyFont="1" applyFill="1" applyBorder="1" applyAlignment="1">
      <alignment horizontal="center" vertical="center"/>
    </xf>
    <xf numFmtId="4" fontId="4" fillId="4" borderId="41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" fontId="4" fillId="4" borderId="63" xfId="0" applyNumberFormat="1" applyFont="1" applyFill="1" applyBorder="1" applyAlignment="1">
      <alignment horizontal="center" vertical="center"/>
    </xf>
    <xf numFmtId="4" fontId="4" fillId="4" borderId="38" xfId="0" applyNumberFormat="1" applyFont="1" applyFill="1" applyBorder="1" applyAlignment="1">
      <alignment horizontal="center" vertical="center"/>
    </xf>
    <xf numFmtId="4" fontId="3" fillId="6" borderId="34" xfId="3" applyNumberFormat="1" applyFont="1" applyFill="1" applyBorder="1" applyAlignment="1">
      <alignment horizontal="center" vertical="center" wrapText="1"/>
    </xf>
    <xf numFmtId="4" fontId="3" fillId="6" borderId="48" xfId="3" applyNumberFormat="1" applyFont="1" applyFill="1" applyBorder="1" applyAlignment="1">
      <alignment vertical="center" wrapText="1"/>
    </xf>
    <xf numFmtId="4" fontId="3" fillId="6" borderId="49" xfId="3" applyNumberFormat="1" applyFont="1" applyFill="1" applyBorder="1" applyAlignment="1">
      <alignment vertical="center" wrapText="1"/>
    </xf>
    <xf numFmtId="4" fontId="3" fillId="6" borderId="50" xfId="3" applyNumberFormat="1" applyFont="1" applyFill="1" applyBorder="1" applyAlignment="1">
      <alignment vertical="center" wrapText="1"/>
    </xf>
    <xf numFmtId="44" fontId="3" fillId="6" borderId="50" xfId="6" applyFont="1" applyFill="1" applyBorder="1" applyAlignment="1">
      <alignment vertical="center" wrapText="1"/>
    </xf>
    <xf numFmtId="4" fontId="3" fillId="0" borderId="15" xfId="3" applyNumberFormat="1" applyFont="1" applyBorder="1" applyAlignment="1">
      <alignment horizontal="center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49" xfId="3" applyFont="1" applyBorder="1" applyAlignment="1">
      <alignment horizontal="center" vertical="center" wrapText="1"/>
    </xf>
    <xf numFmtId="0" fontId="3" fillId="0" borderId="50" xfId="3" applyFont="1" applyBorder="1" applyAlignment="1">
      <alignment horizontal="center" vertical="center" wrapText="1"/>
    </xf>
    <xf numFmtId="10" fontId="4" fillId="0" borderId="28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" fontId="4" fillId="2" borderId="56" xfId="0" applyNumberFormat="1" applyFont="1" applyFill="1" applyBorder="1" applyAlignment="1">
      <alignment horizontal="center" vertical="center"/>
    </xf>
    <xf numFmtId="10" fontId="3" fillId="4" borderId="25" xfId="5" applyNumberFormat="1" applyFont="1" applyFill="1" applyBorder="1" applyAlignment="1">
      <alignment horizontal="left" vertical="center"/>
    </xf>
    <xf numFmtId="4" fontId="4" fillId="0" borderId="51" xfId="0" applyNumberFormat="1" applyFont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3" fillId="4" borderId="34" xfId="8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2" fontId="4" fillId="4" borderId="41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right" vertical="center"/>
    </xf>
    <xf numFmtId="2" fontId="4" fillId="0" borderId="57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4" fontId="4" fillId="4" borderId="78" xfId="0" applyNumberFormat="1" applyFont="1" applyFill="1" applyBorder="1" applyAlignment="1">
      <alignment horizontal="center" vertical="center"/>
    </xf>
    <xf numFmtId="4" fontId="4" fillId="4" borderId="35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0" borderId="33" xfId="3" applyFont="1" applyBorder="1" applyAlignment="1">
      <alignment horizontal="center" vertical="center" wrapText="1"/>
    </xf>
    <xf numFmtId="0" fontId="3" fillId="0" borderId="35" xfId="3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0" fontId="0" fillId="0" borderId="0" xfId="0" applyAlignment="1">
      <alignment wrapText="1"/>
    </xf>
    <xf numFmtId="0" fontId="7" fillId="4" borderId="0" xfId="0" applyFont="1" applyFill="1"/>
    <xf numFmtId="0" fontId="3" fillId="0" borderId="84" xfId="3" applyFont="1" applyBorder="1" applyAlignment="1">
      <alignment horizontal="center" vertical="center" wrapText="1"/>
    </xf>
    <xf numFmtId="0" fontId="3" fillId="0" borderId="52" xfId="3" applyFont="1" applyBorder="1" applyAlignment="1">
      <alignment horizontal="center" vertical="center" wrapText="1"/>
    </xf>
    <xf numFmtId="0" fontId="3" fillId="0" borderId="53" xfId="3" applyFont="1" applyBorder="1" applyAlignment="1">
      <alignment horizontal="center" vertical="center" wrapText="1"/>
    </xf>
    <xf numFmtId="4" fontId="4" fillId="4" borderId="18" xfId="0" applyNumberFormat="1" applyFont="1" applyFill="1" applyBorder="1" applyAlignment="1">
      <alignment horizontal="center" vertical="center"/>
    </xf>
    <xf numFmtId="9" fontId="0" fillId="0" borderId="0" xfId="2" applyFont="1"/>
    <xf numFmtId="174" fontId="0" fillId="0" borderId="0" xfId="16" applyNumberFormat="1" applyFont="1"/>
    <xf numFmtId="0" fontId="4" fillId="4" borderId="83" xfId="0" applyFont="1" applyFill="1" applyBorder="1" applyAlignment="1">
      <alignment horizontal="center" vertical="center"/>
    </xf>
    <xf numFmtId="0" fontId="4" fillId="4" borderId="82" xfId="0" applyFont="1" applyFill="1" applyBorder="1" applyAlignment="1">
      <alignment horizontal="left" vertical="center" wrapText="1"/>
    </xf>
    <xf numFmtId="0" fontId="4" fillId="4" borderId="82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 wrapText="1"/>
    </xf>
    <xf numFmtId="0" fontId="4" fillId="4" borderId="64" xfId="0" applyFont="1" applyFill="1" applyBorder="1" applyAlignment="1">
      <alignment horizontal="center" vertical="center" wrapText="1"/>
    </xf>
    <xf numFmtId="2" fontId="4" fillId="4" borderId="17" xfId="0" applyNumberFormat="1" applyFont="1" applyFill="1" applyBorder="1" applyAlignment="1">
      <alignment horizontal="center" vertical="center"/>
    </xf>
    <xf numFmtId="4" fontId="4" fillId="4" borderId="21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4" borderId="0" xfId="0" applyFont="1" applyFill="1" applyAlignment="1">
      <alignment horizontal="center" vertical="center"/>
    </xf>
    <xf numFmtId="1" fontId="11" fillId="0" borderId="0" xfId="0" applyNumberFormat="1" applyFont="1" applyAlignment="1">
      <alignment horizontal="center" vertical="center" wrapText="1"/>
    </xf>
    <xf numFmtId="0" fontId="20" fillId="0" borderId="0" xfId="0" applyFont="1"/>
    <xf numFmtId="44" fontId="0" fillId="0" borderId="0" xfId="1" applyFont="1"/>
    <xf numFmtId="0" fontId="4" fillId="0" borderId="24" xfId="0" applyFont="1" applyBorder="1" applyAlignment="1">
      <alignment horizontal="center" vertical="center"/>
    </xf>
    <xf numFmtId="0" fontId="4" fillId="4" borderId="57" xfId="0" applyFont="1" applyFill="1" applyBorder="1" applyAlignment="1">
      <alignment horizontal="left" vertical="center" wrapText="1"/>
    </xf>
    <xf numFmtId="2" fontId="4" fillId="4" borderId="57" xfId="0" applyNumberFormat="1" applyFont="1" applyFill="1" applyBorder="1" applyAlignment="1">
      <alignment horizontal="center" vertical="center"/>
    </xf>
    <xf numFmtId="4" fontId="4" fillId="0" borderId="57" xfId="0" applyNumberFormat="1" applyFont="1" applyBorder="1" applyAlignment="1">
      <alignment horizontal="center" vertical="center"/>
    </xf>
    <xf numFmtId="4" fontId="2" fillId="4" borderId="63" xfId="8" applyNumberFormat="1" applyFont="1" applyFill="1" applyBorder="1" applyAlignment="1">
      <alignment horizontal="center" vertical="center" wrapText="1"/>
    </xf>
    <xf numFmtId="4" fontId="2" fillId="4" borderId="38" xfId="8" applyNumberFormat="1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left" vertical="center" wrapText="1"/>
    </xf>
    <xf numFmtId="2" fontId="4" fillId="4" borderId="58" xfId="0" applyNumberFormat="1" applyFont="1" applyFill="1" applyBorder="1" applyAlignment="1">
      <alignment horizontal="center" vertical="center"/>
    </xf>
    <xf numFmtId="4" fontId="4" fillId="4" borderId="58" xfId="0" applyNumberFormat="1" applyFont="1" applyFill="1" applyBorder="1" applyAlignment="1">
      <alignment horizontal="center" vertical="center"/>
    </xf>
    <xf numFmtId="4" fontId="2" fillId="4" borderId="78" xfId="8" applyNumberFormat="1" applyFont="1" applyFill="1" applyBorder="1" applyAlignment="1">
      <alignment horizontal="center" vertical="center" wrapText="1"/>
    </xf>
    <xf numFmtId="0" fontId="4" fillId="4" borderId="57" xfId="0" applyFont="1" applyFill="1" applyBorder="1" applyAlignment="1">
      <alignment horizontal="center" vertical="center"/>
    </xf>
    <xf numFmtId="4" fontId="4" fillId="4" borderId="57" xfId="0" applyNumberFormat="1" applyFont="1" applyFill="1" applyBorder="1" applyAlignment="1">
      <alignment horizontal="center" vertical="center"/>
    </xf>
    <xf numFmtId="10" fontId="4" fillId="4" borderId="57" xfId="2" applyNumberFormat="1" applyFont="1" applyFill="1" applyBorder="1" applyAlignment="1">
      <alignment horizontal="center" vertical="center"/>
    </xf>
    <xf numFmtId="2" fontId="4" fillId="0" borderId="41" xfId="0" applyNumberFormat="1" applyFont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10" fontId="4" fillId="4" borderId="58" xfId="2" applyNumberFormat="1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right" vertical="center" wrapText="1"/>
    </xf>
    <xf numFmtId="0" fontId="1" fillId="4" borderId="65" xfId="0" applyFont="1" applyFill="1" applyBorder="1" applyAlignment="1">
      <alignment horizontal="center" vertical="center" wrapText="1"/>
    </xf>
    <xf numFmtId="0" fontId="4" fillId="0" borderId="91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/>
    </xf>
    <xf numFmtId="0" fontId="2" fillId="6" borderId="46" xfId="3" applyFont="1" applyFill="1" applyBorder="1" applyAlignment="1">
      <alignment horizontal="center" vertical="center" wrapText="1"/>
    </xf>
    <xf numFmtId="0" fontId="2" fillId="6" borderId="47" xfId="3" applyFont="1" applyFill="1" applyBorder="1" applyAlignment="1">
      <alignment horizontal="center" vertical="center" wrapText="1"/>
    </xf>
    <xf numFmtId="10" fontId="3" fillId="4" borderId="48" xfId="5" applyNumberFormat="1" applyFont="1" applyFill="1" applyBorder="1" applyAlignment="1">
      <alignment horizontal="center" vertical="center"/>
    </xf>
    <xf numFmtId="10" fontId="3" fillId="4" borderId="49" xfId="5" applyNumberFormat="1" applyFont="1" applyFill="1" applyBorder="1" applyAlignment="1">
      <alignment horizontal="left" vertical="center"/>
    </xf>
    <xf numFmtId="0" fontId="3" fillId="0" borderId="93" xfId="0" applyFont="1" applyBorder="1" applyAlignment="1">
      <alignment horizontal="left" vertical="center"/>
    </xf>
    <xf numFmtId="0" fontId="2" fillId="0" borderId="95" xfId="3" applyFont="1" applyBorder="1" applyAlignment="1">
      <alignment horizontal="center" vertical="center" wrapText="1"/>
    </xf>
    <xf numFmtId="4" fontId="2" fillId="0" borderId="62" xfId="4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0" borderId="95" xfId="0" applyFont="1" applyBorder="1" applyAlignment="1">
      <alignment horizontal="left" vertical="center"/>
    </xf>
    <xf numFmtId="0" fontId="3" fillId="0" borderId="96" xfId="0" applyFont="1" applyBorder="1" applyAlignment="1">
      <alignment horizontal="left" vertical="center"/>
    </xf>
    <xf numFmtId="0" fontId="3" fillId="0" borderId="95" xfId="0" applyFont="1" applyBorder="1" applyAlignment="1">
      <alignment vertical="center"/>
    </xf>
    <xf numFmtId="0" fontId="3" fillId="0" borderId="97" xfId="0" applyFont="1" applyBorder="1" applyAlignment="1">
      <alignment vertical="center" wrapText="1"/>
    </xf>
    <xf numFmtId="0" fontId="3" fillId="0" borderId="97" xfId="0" applyFont="1" applyBorder="1" applyAlignment="1">
      <alignment vertical="center"/>
    </xf>
    <xf numFmtId="0" fontId="8" fillId="6" borderId="48" xfId="0" applyFont="1" applyFill="1" applyBorder="1" applyAlignment="1">
      <alignment horizontal="center" vertical="center"/>
    </xf>
    <xf numFmtId="4" fontId="9" fillId="3" borderId="99" xfId="4" applyNumberFormat="1" applyFont="1" applyFill="1" applyBorder="1" applyAlignment="1">
      <alignment horizontal="center" vertical="center" wrapText="1"/>
    </xf>
    <xf numFmtId="178" fontId="3" fillId="0" borderId="28" xfId="0" applyNumberFormat="1" applyFont="1" applyBorder="1" applyAlignment="1">
      <alignment horizontal="left" vertical="center"/>
    </xf>
    <xf numFmtId="10" fontId="1" fillId="0" borderId="47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2" fontId="1" fillId="4" borderId="12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13" xfId="0" applyFont="1" applyFill="1" applyBorder="1" applyAlignment="1">
      <alignment vertical="center"/>
    </xf>
    <xf numFmtId="182" fontId="1" fillId="4" borderId="15" xfId="0" applyNumberFormat="1" applyFont="1" applyFill="1" applyBorder="1" applyAlignment="1">
      <alignment horizontal="center" vertical="center"/>
    </xf>
    <xf numFmtId="0" fontId="2" fillId="4" borderId="39" xfId="3" applyFont="1" applyFill="1" applyBorder="1" applyAlignment="1">
      <alignment horizontal="center" vertical="center" wrapText="1"/>
    </xf>
    <xf numFmtId="4" fontId="3" fillId="6" borderId="48" xfId="3" applyNumberFormat="1" applyFont="1" applyFill="1" applyBorder="1" applyAlignment="1">
      <alignment vertical="center"/>
    </xf>
    <xf numFmtId="4" fontId="4" fillId="0" borderId="34" xfId="0" applyNumberFormat="1" applyFont="1" applyBorder="1" applyAlignment="1">
      <alignment horizontal="center" vertical="center"/>
    </xf>
    <xf numFmtId="0" fontId="4" fillId="7" borderId="34" xfId="0" applyFont="1" applyFill="1" applyBorder="1" applyAlignment="1">
      <alignment horizontal="center" vertical="center"/>
    </xf>
    <xf numFmtId="10" fontId="2" fillId="2" borderId="34" xfId="7" applyNumberFormat="1" applyFont="1" applyFill="1" applyBorder="1" applyAlignment="1">
      <alignment horizontal="center" vertical="center"/>
    </xf>
    <xf numFmtId="4" fontId="4" fillId="0" borderId="35" xfId="0" applyNumberFormat="1" applyFont="1" applyBorder="1" applyAlignment="1">
      <alignment horizontal="center" vertical="center"/>
    </xf>
    <xf numFmtId="0" fontId="4" fillId="7" borderId="35" xfId="0" applyFont="1" applyFill="1" applyBorder="1" applyAlignment="1">
      <alignment horizontal="center" vertical="center"/>
    </xf>
    <xf numFmtId="10" fontId="2" fillId="2" borderId="35" xfId="7" applyNumberFormat="1" applyFont="1" applyFill="1" applyBorder="1" applyAlignment="1">
      <alignment horizontal="center" vertical="center"/>
    </xf>
    <xf numFmtId="0" fontId="3" fillId="0" borderId="101" xfId="0" applyFont="1" applyBorder="1" applyAlignment="1">
      <alignment vertical="center"/>
    </xf>
    <xf numFmtId="0" fontId="3" fillId="0" borderId="93" xfId="0" applyFont="1" applyBorder="1" applyAlignment="1">
      <alignment vertical="center" wrapText="1"/>
    </xf>
    <xf numFmtId="0" fontId="3" fillId="0" borderId="85" xfId="0" applyFont="1" applyBorder="1" applyAlignment="1">
      <alignment vertical="center"/>
    </xf>
    <xf numFmtId="0" fontId="3" fillId="0" borderId="9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10" fontId="4" fillId="0" borderId="0" xfId="0" applyNumberFormat="1" applyFont="1"/>
    <xf numFmtId="0" fontId="4" fillId="4" borderId="37" xfId="0" applyFont="1" applyFill="1" applyBorder="1" applyAlignment="1">
      <alignment horizontal="left" vertical="center" wrapText="1"/>
    </xf>
    <xf numFmtId="0" fontId="4" fillId="4" borderId="91" xfId="0" applyFont="1" applyFill="1" applyBorder="1" applyAlignment="1">
      <alignment horizontal="center" vertical="center"/>
    </xf>
    <xf numFmtId="0" fontId="4" fillId="4" borderId="92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2" fontId="4" fillId="4" borderId="62" xfId="0" applyNumberFormat="1" applyFont="1" applyFill="1" applyBorder="1" applyAlignment="1">
      <alignment horizontal="center" vertical="center"/>
    </xf>
    <xf numFmtId="0" fontId="4" fillId="4" borderId="96" xfId="0" applyFont="1" applyFill="1" applyBorder="1" applyAlignment="1">
      <alignment horizontal="center" vertical="center" wrapText="1"/>
    </xf>
    <xf numFmtId="2" fontId="4" fillId="4" borderId="37" xfId="0" applyNumberFormat="1" applyFont="1" applyFill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0" fontId="2" fillId="4" borderId="96" xfId="8" applyFont="1" applyFill="1" applyBorder="1" applyAlignment="1">
      <alignment horizontal="center" vertical="center"/>
    </xf>
    <xf numFmtId="0" fontId="2" fillId="0" borderId="96" xfId="8" applyFont="1" applyBorder="1" applyAlignment="1">
      <alignment horizontal="center" vertical="center"/>
    </xf>
    <xf numFmtId="0" fontId="2" fillId="4" borderId="39" xfId="8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4" fontId="21" fillId="0" borderId="34" xfId="0" applyNumberFormat="1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4" fillId="0" borderId="32" xfId="0" applyFont="1" applyBorder="1" applyAlignment="1">
      <alignment horizontal="center" vertical="center"/>
    </xf>
    <xf numFmtId="0" fontId="23" fillId="4" borderId="41" xfId="3" applyFont="1" applyFill="1" applyBorder="1" applyAlignment="1">
      <alignment horizontal="center" vertical="center" wrapText="1"/>
    </xf>
    <xf numFmtId="4" fontId="24" fillId="0" borderId="34" xfId="0" applyNumberFormat="1" applyFont="1" applyBorder="1" applyAlignment="1">
      <alignment horizontal="center" vertical="center"/>
    </xf>
    <xf numFmtId="4" fontId="24" fillId="0" borderId="35" xfId="0" applyNumberFormat="1" applyFont="1" applyBorder="1" applyAlignment="1">
      <alignment horizontal="center" vertical="center"/>
    </xf>
    <xf numFmtId="0" fontId="24" fillId="7" borderId="34" xfId="0" applyFont="1" applyFill="1" applyBorder="1" applyAlignment="1">
      <alignment horizontal="center" vertical="center"/>
    </xf>
    <xf numFmtId="0" fontId="24" fillId="7" borderId="35" xfId="0" applyFont="1" applyFill="1" applyBorder="1" applyAlignment="1">
      <alignment horizontal="center" vertical="center"/>
    </xf>
    <xf numFmtId="10" fontId="23" fillId="2" borderId="34" xfId="7" applyNumberFormat="1" applyFont="1" applyFill="1" applyBorder="1" applyAlignment="1">
      <alignment horizontal="center" vertical="center"/>
    </xf>
    <xf numFmtId="10" fontId="23" fillId="2" borderId="35" xfId="7" applyNumberFormat="1" applyFont="1" applyFill="1" applyBorder="1" applyAlignment="1">
      <alignment horizontal="center" vertical="center"/>
    </xf>
    <xf numFmtId="4" fontId="24" fillId="0" borderId="51" xfId="0" applyNumberFormat="1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10" fontId="23" fillId="4" borderId="9" xfId="7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3" fillId="0" borderId="98" xfId="0" applyFont="1" applyBorder="1" applyAlignment="1">
      <alignment vertical="center"/>
    </xf>
    <xf numFmtId="0" fontId="3" fillId="0" borderId="102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3" fillId="6" borderId="0" xfId="0" applyFont="1" applyFill="1" applyAlignment="1">
      <alignment vertical="center"/>
    </xf>
    <xf numFmtId="0" fontId="8" fillId="6" borderId="42" xfId="3" applyFont="1" applyFill="1" applyBorder="1" applyAlignment="1">
      <alignment horizontal="center" vertical="center" wrapText="1"/>
    </xf>
    <xf numFmtId="0" fontId="8" fillId="6" borderId="13" xfId="3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4" fontId="15" fillId="10" borderId="34" xfId="0" applyNumberFormat="1" applyFont="1" applyFill="1" applyBorder="1" applyAlignment="1">
      <alignment horizontal="center" vertical="center" wrapText="1"/>
    </xf>
    <xf numFmtId="3" fontId="3" fillId="6" borderId="46" xfId="4" applyNumberFormat="1" applyFont="1" applyFill="1" applyBorder="1" applyAlignment="1">
      <alignment horizontal="right" vertical="center" wrapText="1"/>
    </xf>
    <xf numFmtId="3" fontId="3" fillId="6" borderId="49" xfId="4" applyNumberFormat="1" applyFont="1" applyFill="1" applyBorder="1" applyAlignment="1">
      <alignment horizontal="right" vertical="center" wrapText="1"/>
    </xf>
    <xf numFmtId="3" fontId="3" fillId="6" borderId="47" xfId="4" applyNumberFormat="1" applyFont="1" applyFill="1" applyBorder="1" applyAlignment="1">
      <alignment horizontal="right" vertical="center" wrapText="1"/>
    </xf>
    <xf numFmtId="0" fontId="2" fillId="6" borderId="46" xfId="3" applyFont="1" applyFill="1" applyBorder="1" applyAlignment="1">
      <alignment horizontal="center" vertical="center" wrapText="1"/>
    </xf>
    <xf numFmtId="0" fontId="2" fillId="6" borderId="47" xfId="3" applyFont="1" applyFill="1" applyBorder="1" applyAlignment="1">
      <alignment horizontal="center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49" xfId="3" applyFont="1" applyBorder="1" applyAlignment="1">
      <alignment horizontal="center" vertical="center" wrapText="1"/>
    </xf>
    <xf numFmtId="0" fontId="3" fillId="0" borderId="50" xfId="3" applyFont="1" applyBorder="1" applyAlignment="1">
      <alignment horizontal="center" vertical="center" wrapText="1"/>
    </xf>
    <xf numFmtId="3" fontId="3" fillId="6" borderId="42" xfId="4" applyNumberFormat="1" applyFont="1" applyFill="1" applyBorder="1" applyAlignment="1">
      <alignment horizontal="right" vertical="center" wrapText="1"/>
    </xf>
    <xf numFmtId="3" fontId="3" fillId="6" borderId="12" xfId="4" applyNumberFormat="1" applyFont="1" applyFill="1" applyBorder="1" applyAlignment="1">
      <alignment horizontal="right" vertical="center" wrapText="1"/>
    </xf>
    <xf numFmtId="3" fontId="3" fillId="6" borderId="13" xfId="4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43" xfId="0" applyNumberFormat="1" applyFont="1" applyBorder="1" applyAlignment="1">
      <alignment horizontal="center" vertical="center"/>
    </xf>
    <xf numFmtId="166" fontId="3" fillId="0" borderId="45" xfId="0" applyNumberFormat="1" applyFont="1" applyBorder="1" applyAlignment="1">
      <alignment horizontal="left" vertical="center"/>
    </xf>
    <xf numFmtId="166" fontId="3" fillId="0" borderId="32" xfId="0" applyNumberFormat="1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94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 wrapText="1"/>
    </xf>
    <xf numFmtId="178" fontId="3" fillId="0" borderId="30" xfId="0" applyNumberFormat="1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67" xfId="0" applyFont="1" applyBorder="1" applyAlignment="1">
      <alignment horizontal="left" vertical="center"/>
    </xf>
    <xf numFmtId="0" fontId="3" fillId="0" borderId="68" xfId="0" applyFont="1" applyBorder="1" applyAlignment="1">
      <alignment horizontal="left" vertical="center"/>
    </xf>
    <xf numFmtId="0" fontId="3" fillId="0" borderId="69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4" fontId="3" fillId="0" borderId="34" xfId="0" applyNumberFormat="1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74" xfId="0" applyFont="1" applyBorder="1" applyAlignment="1">
      <alignment horizontal="left" vertical="center"/>
    </xf>
    <xf numFmtId="0" fontId="3" fillId="0" borderId="75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8" fillId="9" borderId="88" xfId="0" applyFont="1" applyFill="1" applyBorder="1" applyAlignment="1">
      <alignment horizontal="center" vertical="center"/>
    </xf>
    <xf numFmtId="0" fontId="8" fillId="9" borderId="89" xfId="0" applyFont="1" applyFill="1" applyBorder="1" applyAlignment="1">
      <alignment horizontal="center" vertical="center"/>
    </xf>
    <xf numFmtId="0" fontId="8" fillId="9" borderId="90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171" fontId="4" fillId="4" borderId="51" xfId="0" applyNumberFormat="1" applyFont="1" applyFill="1" applyBorder="1" applyAlignment="1">
      <alignment horizontal="center" vertical="center"/>
    </xf>
    <xf numFmtId="171" fontId="4" fillId="4" borderId="81" xfId="0" applyNumberFormat="1" applyFont="1" applyFill="1" applyBorder="1" applyAlignment="1">
      <alignment horizontal="center" vertical="center"/>
    </xf>
    <xf numFmtId="165" fontId="4" fillId="4" borderId="17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right" vertical="center"/>
    </xf>
    <xf numFmtId="0" fontId="1" fillId="2" borderId="47" xfId="0" applyFont="1" applyFill="1" applyBorder="1" applyAlignment="1">
      <alignment horizontal="right" vertical="center"/>
    </xf>
    <xf numFmtId="0" fontId="1" fillId="2" borderId="34" xfId="0" applyFont="1" applyFill="1" applyBorder="1" applyAlignment="1">
      <alignment horizontal="right" vertical="center"/>
    </xf>
    <xf numFmtId="0" fontId="4" fillId="4" borderId="80" xfId="0" applyFont="1" applyFill="1" applyBorder="1" applyAlignment="1">
      <alignment horizontal="left" vertical="center"/>
    </xf>
    <xf numFmtId="0" fontId="4" fillId="4" borderId="86" xfId="0" applyFont="1" applyFill="1" applyBorder="1" applyAlignment="1">
      <alignment horizontal="left" vertical="center"/>
    </xf>
    <xf numFmtId="0" fontId="4" fillId="4" borderId="20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horizontal="center" vertical="center"/>
    </xf>
    <xf numFmtId="169" fontId="4" fillId="4" borderId="51" xfId="0" applyNumberFormat="1" applyFont="1" applyFill="1" applyBorder="1" applyAlignment="1">
      <alignment horizontal="center" vertical="center"/>
    </xf>
    <xf numFmtId="169" fontId="4" fillId="4" borderId="52" xfId="0" applyNumberFormat="1" applyFont="1" applyFill="1" applyBorder="1" applyAlignment="1">
      <alignment horizontal="center" vertical="center"/>
    </xf>
    <xf numFmtId="170" fontId="4" fillId="4" borderId="85" xfId="0" applyNumberFormat="1" applyFont="1" applyFill="1" applyBorder="1" applyAlignment="1">
      <alignment horizontal="center" vertical="center"/>
    </xf>
    <xf numFmtId="170" fontId="4" fillId="4" borderId="83" xfId="0" applyNumberFormat="1" applyFont="1" applyFill="1" applyBorder="1" applyAlignment="1">
      <alignment horizontal="center" vertical="center"/>
    </xf>
    <xf numFmtId="0" fontId="3" fillId="4" borderId="19" xfId="8" applyFont="1" applyFill="1" applyBorder="1" applyAlignment="1">
      <alignment horizontal="center" vertical="center" wrapText="1"/>
    </xf>
    <xf numFmtId="0" fontId="3" fillId="4" borderId="65" xfId="8" applyFont="1" applyFill="1" applyBorder="1" applyAlignment="1">
      <alignment horizontal="center" vertical="center" wrapText="1"/>
    </xf>
    <xf numFmtId="0" fontId="3" fillId="4" borderId="17" xfId="8" applyFont="1" applyFill="1" applyBorder="1" applyAlignment="1">
      <alignment horizontal="center" vertical="center"/>
    </xf>
    <xf numFmtId="0" fontId="3" fillId="4" borderId="9" xfId="8" applyFont="1" applyFill="1" applyBorder="1" applyAlignment="1">
      <alignment horizontal="center" vertical="center"/>
    </xf>
    <xf numFmtId="0" fontId="3" fillId="4" borderId="34" xfId="8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169" fontId="4" fillId="0" borderId="44" xfId="0" applyNumberFormat="1" applyFont="1" applyBorder="1" applyAlignment="1">
      <alignment horizontal="center" vertical="center"/>
    </xf>
    <xf numFmtId="169" fontId="4" fillId="0" borderId="25" xfId="0" applyNumberFormat="1" applyFont="1" applyBorder="1" applyAlignment="1">
      <alignment horizontal="center" vertical="center"/>
    </xf>
    <xf numFmtId="169" fontId="4" fillId="0" borderId="24" xfId="0" applyNumberFormat="1" applyFont="1" applyBorder="1" applyAlignment="1">
      <alignment horizontal="center" vertical="center"/>
    </xf>
    <xf numFmtId="4" fontId="4" fillId="4" borderId="44" xfId="0" applyNumberFormat="1" applyFont="1" applyFill="1" applyBorder="1" applyAlignment="1">
      <alignment horizontal="center" vertical="center"/>
    </xf>
    <xf numFmtId="4" fontId="4" fillId="4" borderId="24" xfId="0" applyNumberFormat="1" applyFont="1" applyFill="1" applyBorder="1" applyAlignment="1">
      <alignment horizontal="center" vertical="center"/>
    </xf>
    <xf numFmtId="169" fontId="4" fillId="0" borderId="57" xfId="0" applyNumberFormat="1" applyFont="1" applyBorder="1" applyAlignment="1">
      <alignment horizontal="center" vertical="center"/>
    </xf>
    <xf numFmtId="169" fontId="4" fillId="4" borderId="29" xfId="0" applyNumberFormat="1" applyFont="1" applyFill="1" applyBorder="1" applyAlignment="1">
      <alignment horizontal="center" vertical="center"/>
    </xf>
    <xf numFmtId="169" fontId="4" fillId="4" borderId="30" xfId="0" applyNumberFormat="1" applyFont="1" applyFill="1" applyBorder="1" applyAlignment="1">
      <alignment horizontal="center" vertical="center"/>
    </xf>
    <xf numFmtId="169" fontId="4" fillId="4" borderId="28" xfId="0" applyNumberFormat="1" applyFont="1" applyFill="1" applyBorder="1" applyAlignment="1">
      <alignment horizontal="center" vertical="center"/>
    </xf>
    <xf numFmtId="4" fontId="4" fillId="4" borderId="29" xfId="0" applyNumberFormat="1" applyFont="1" applyFill="1" applyBorder="1" applyAlignment="1">
      <alignment horizontal="center" vertical="center"/>
    </xf>
    <xf numFmtId="4" fontId="4" fillId="4" borderId="28" xfId="0" applyNumberFormat="1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right" vertical="center"/>
    </xf>
    <xf numFmtId="0" fontId="1" fillId="2" borderId="49" xfId="0" applyFont="1" applyFill="1" applyBorder="1" applyAlignment="1">
      <alignment horizontal="right" vertical="center"/>
    </xf>
    <xf numFmtId="0" fontId="1" fillId="4" borderId="48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right" vertical="center"/>
    </xf>
    <xf numFmtId="0" fontId="1" fillId="4" borderId="49" xfId="0" applyFont="1" applyFill="1" applyBorder="1" applyAlignment="1">
      <alignment horizontal="right" vertical="center"/>
    </xf>
    <xf numFmtId="0" fontId="1" fillId="4" borderId="33" xfId="0" applyFont="1" applyFill="1" applyBorder="1" applyAlignment="1">
      <alignment horizontal="right" vertical="center"/>
    </xf>
    <xf numFmtId="0" fontId="1" fillId="4" borderId="47" xfId="0" applyFont="1" applyFill="1" applyBorder="1" applyAlignment="1">
      <alignment horizontal="right" vertical="center"/>
    </xf>
    <xf numFmtId="0" fontId="1" fillId="4" borderId="34" xfId="0" applyFont="1" applyFill="1" applyBorder="1" applyAlignment="1">
      <alignment horizontal="right" vertical="center"/>
    </xf>
    <xf numFmtId="167" fontId="14" fillId="0" borderId="5" xfId="0" applyNumberFormat="1" applyFont="1" applyBorder="1" applyAlignment="1">
      <alignment horizontal="left" vertical="center" wrapText="1"/>
    </xf>
    <xf numFmtId="167" fontId="14" fillId="0" borderId="2" xfId="0" applyNumberFormat="1" applyFont="1" applyBorder="1" applyAlignment="1">
      <alignment horizontal="left" vertical="center" wrapText="1"/>
    </xf>
    <xf numFmtId="167" fontId="14" fillId="0" borderId="43" xfId="0" applyNumberFormat="1" applyFont="1" applyBorder="1" applyAlignment="1">
      <alignment horizontal="left" vertical="center" wrapText="1"/>
    </xf>
    <xf numFmtId="0" fontId="1" fillId="4" borderId="42" xfId="0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168" fontId="1" fillId="0" borderId="79" xfId="0" applyNumberFormat="1" applyFont="1" applyBorder="1" applyAlignment="1">
      <alignment horizontal="center" vertical="center" wrapText="1"/>
    </xf>
    <xf numFmtId="0" fontId="3" fillId="4" borderId="16" xfId="8" applyFont="1" applyFill="1" applyBorder="1" applyAlignment="1">
      <alignment horizontal="center" vertical="center" wrapText="1"/>
    </xf>
    <xf numFmtId="0" fontId="3" fillId="4" borderId="4" xfId="8" applyFont="1" applyFill="1" applyBorder="1" applyAlignment="1">
      <alignment horizontal="center" vertical="center"/>
    </xf>
    <xf numFmtId="0" fontId="3" fillId="4" borderId="4" xfId="8" applyFont="1" applyFill="1" applyBorder="1" applyAlignment="1">
      <alignment horizontal="center" vertical="center" wrapText="1"/>
    </xf>
    <xf numFmtId="0" fontId="3" fillId="4" borderId="9" xfId="8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171" fontId="4" fillId="4" borderId="48" xfId="0" applyNumberFormat="1" applyFont="1" applyFill="1" applyBorder="1" applyAlignment="1">
      <alignment horizontal="center" vertical="center"/>
    </xf>
    <xf numFmtId="171" fontId="4" fillId="4" borderId="47" xfId="0" applyNumberFormat="1" applyFont="1" applyFill="1" applyBorder="1" applyAlignment="1">
      <alignment horizontal="center" vertical="center"/>
    </xf>
    <xf numFmtId="165" fontId="4" fillId="4" borderId="48" xfId="0" applyNumberFormat="1" applyFont="1" applyFill="1" applyBorder="1" applyAlignment="1">
      <alignment horizontal="center" vertical="center"/>
    </xf>
    <xf numFmtId="165" fontId="4" fillId="4" borderId="47" xfId="0" applyNumberFormat="1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4" fillId="4" borderId="88" xfId="0" applyFont="1" applyFill="1" applyBorder="1" applyAlignment="1">
      <alignment horizontal="left" vertical="center"/>
    </xf>
    <xf numFmtId="0" fontId="4" fillId="4" borderId="89" xfId="0" applyFont="1" applyFill="1" applyBorder="1" applyAlignment="1">
      <alignment horizontal="left" vertical="center"/>
    </xf>
    <xf numFmtId="169" fontId="4" fillId="0" borderId="87" xfId="0" applyNumberFormat="1" applyFont="1" applyBorder="1" applyAlignment="1">
      <alignment horizontal="center" vertical="center"/>
    </xf>
    <xf numFmtId="169" fontId="4" fillId="0" borderId="45" xfId="0" applyNumberFormat="1" applyFont="1" applyBorder="1" applyAlignment="1">
      <alignment horizontal="center" vertical="center"/>
    </xf>
    <xf numFmtId="169" fontId="4" fillId="0" borderId="32" xfId="0" applyNumberFormat="1" applyFont="1" applyBorder="1" applyAlignment="1">
      <alignment horizontal="center" vertical="center"/>
    </xf>
    <xf numFmtId="4" fontId="4" fillId="4" borderId="87" xfId="0" applyNumberFormat="1" applyFont="1" applyFill="1" applyBorder="1" applyAlignment="1">
      <alignment horizontal="center" vertical="center"/>
    </xf>
    <xf numFmtId="4" fontId="4" fillId="4" borderId="32" xfId="0" applyNumberFormat="1" applyFont="1" applyFill="1" applyBorder="1" applyAlignment="1">
      <alignment horizontal="center" vertical="center"/>
    </xf>
    <xf numFmtId="169" fontId="4" fillId="4" borderId="87" xfId="0" applyNumberFormat="1" applyFont="1" applyFill="1" applyBorder="1" applyAlignment="1">
      <alignment horizontal="center" vertical="center"/>
    </xf>
    <xf numFmtId="169" fontId="4" fillId="4" borderId="45" xfId="0" applyNumberFormat="1" applyFont="1" applyFill="1" applyBorder="1" applyAlignment="1">
      <alignment horizontal="center" vertical="center"/>
    </xf>
    <xf numFmtId="169" fontId="4" fillId="4" borderId="32" xfId="0" applyNumberFormat="1" applyFont="1" applyFill="1" applyBorder="1" applyAlignment="1">
      <alignment horizontal="center" vertical="center"/>
    </xf>
    <xf numFmtId="0" fontId="1" fillId="4" borderId="48" xfId="0" applyFont="1" applyFill="1" applyBorder="1" applyAlignment="1">
      <alignment horizontal="center" vertical="center"/>
    </xf>
    <xf numFmtId="0" fontId="1" fillId="4" borderId="49" xfId="0" applyFont="1" applyFill="1" applyBorder="1" applyAlignment="1">
      <alignment horizontal="center" vertical="center"/>
    </xf>
    <xf numFmtId="0" fontId="1" fillId="4" borderId="47" xfId="0" applyFont="1" applyFill="1" applyBorder="1" applyAlignment="1">
      <alignment horizontal="center" vertical="center"/>
    </xf>
    <xf numFmtId="169" fontId="4" fillId="4" borderId="48" xfId="0" applyNumberFormat="1" applyFont="1" applyFill="1" applyBorder="1" applyAlignment="1">
      <alignment horizontal="center" vertical="center"/>
    </xf>
    <xf numFmtId="169" fontId="4" fillId="4" borderId="49" xfId="0" applyNumberFormat="1" applyFont="1" applyFill="1" applyBorder="1" applyAlignment="1">
      <alignment horizontal="center" vertical="center"/>
    </xf>
    <xf numFmtId="169" fontId="4" fillId="4" borderId="47" xfId="0" applyNumberFormat="1" applyFont="1" applyFill="1" applyBorder="1" applyAlignment="1">
      <alignment horizontal="center" vertical="center"/>
    </xf>
    <xf numFmtId="170" fontId="4" fillId="4" borderId="48" xfId="0" applyNumberFormat="1" applyFont="1" applyFill="1" applyBorder="1" applyAlignment="1">
      <alignment horizontal="center" vertical="center"/>
    </xf>
    <xf numFmtId="170" fontId="4" fillId="4" borderId="47" xfId="0" applyNumberFormat="1" applyFont="1" applyFill="1" applyBorder="1" applyAlignment="1">
      <alignment horizontal="center" vertical="center"/>
    </xf>
    <xf numFmtId="0" fontId="3" fillId="4" borderId="100" xfId="8" applyFont="1" applyFill="1" applyBorder="1" applyAlignment="1">
      <alignment horizontal="center" vertical="center" wrapText="1"/>
    </xf>
    <xf numFmtId="0" fontId="3" fillId="4" borderId="6" xfId="8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center" vertical="center"/>
    </xf>
    <xf numFmtId="0" fontId="1" fillId="4" borderId="81" xfId="0" applyFont="1" applyFill="1" applyBorder="1" applyAlignment="1">
      <alignment horizontal="center" vertical="center"/>
    </xf>
    <xf numFmtId="0" fontId="1" fillId="4" borderId="94" xfId="0" applyFont="1" applyFill="1" applyBorder="1" applyAlignment="1">
      <alignment horizontal="center" vertical="center"/>
    </xf>
    <xf numFmtId="0" fontId="1" fillId="4" borderId="61" xfId="0" applyFont="1" applyFill="1" applyBorder="1" applyAlignment="1">
      <alignment horizontal="center" vertical="center"/>
    </xf>
    <xf numFmtId="169" fontId="4" fillId="4" borderId="44" xfId="0" applyNumberFormat="1" applyFont="1" applyFill="1" applyBorder="1" applyAlignment="1">
      <alignment horizontal="center" vertical="center"/>
    </xf>
    <xf numFmtId="169" fontId="4" fillId="4" borderId="25" xfId="0" applyNumberFormat="1" applyFont="1" applyFill="1" applyBorder="1" applyAlignment="1">
      <alignment horizontal="center" vertical="center"/>
    </xf>
    <xf numFmtId="169" fontId="4" fillId="4" borderId="24" xfId="0" applyNumberFormat="1" applyFont="1" applyFill="1" applyBorder="1" applyAlignment="1">
      <alignment horizontal="center" vertical="center"/>
    </xf>
    <xf numFmtId="165" fontId="4" fillId="4" borderId="37" xfId="0" applyNumberFormat="1" applyFont="1" applyFill="1" applyBorder="1" applyAlignment="1">
      <alignment horizontal="center" vertical="center"/>
    </xf>
    <xf numFmtId="171" fontId="4" fillId="4" borderId="44" xfId="0" applyNumberFormat="1" applyFont="1" applyFill="1" applyBorder="1" applyAlignment="1">
      <alignment horizontal="center" vertical="center"/>
    </xf>
    <xf numFmtId="171" fontId="4" fillId="4" borderId="24" xfId="0" applyNumberFormat="1" applyFont="1" applyFill="1" applyBorder="1" applyAlignment="1">
      <alignment horizontal="center" vertical="center"/>
    </xf>
    <xf numFmtId="170" fontId="4" fillId="4" borderId="29" xfId="0" applyNumberFormat="1" applyFont="1" applyFill="1" applyBorder="1" applyAlignment="1">
      <alignment horizontal="center" vertical="center"/>
    </xf>
    <xf numFmtId="170" fontId="4" fillId="4" borderId="28" xfId="0" applyNumberFormat="1" applyFont="1" applyFill="1" applyBorder="1" applyAlignment="1">
      <alignment horizontal="center" vertical="center"/>
    </xf>
    <xf numFmtId="169" fontId="4" fillId="0" borderId="29" xfId="0" applyNumberFormat="1" applyFont="1" applyBorder="1" applyAlignment="1">
      <alignment horizontal="center" vertical="center"/>
    </xf>
    <xf numFmtId="169" fontId="4" fillId="0" borderId="30" xfId="0" applyNumberFormat="1" applyFont="1" applyBorder="1" applyAlignment="1">
      <alignment horizontal="center" vertical="center"/>
    </xf>
    <xf numFmtId="169" fontId="4" fillId="0" borderId="28" xfId="0" applyNumberFormat="1" applyFont="1" applyBorder="1" applyAlignment="1">
      <alignment horizontal="center" vertical="center"/>
    </xf>
    <xf numFmtId="169" fontId="4" fillId="4" borderId="99" xfId="0" applyNumberFormat="1" applyFont="1" applyFill="1" applyBorder="1" applyAlignment="1">
      <alignment horizontal="center" vertical="center"/>
    </xf>
    <xf numFmtId="169" fontId="4" fillId="4" borderId="97" xfId="0" applyNumberFormat="1" applyFont="1" applyFill="1" applyBorder="1" applyAlignment="1">
      <alignment horizontal="center" vertical="center"/>
    </xf>
    <xf numFmtId="169" fontId="4" fillId="4" borderId="96" xfId="0" applyNumberFormat="1" applyFont="1" applyFill="1" applyBorder="1" applyAlignment="1">
      <alignment horizontal="center" vertical="center"/>
    </xf>
    <xf numFmtId="169" fontId="4" fillId="4" borderId="57" xfId="0" applyNumberFormat="1" applyFont="1" applyFill="1" applyBorder="1" applyAlignment="1">
      <alignment horizontal="center" vertical="center"/>
    </xf>
    <xf numFmtId="169" fontId="4" fillId="4" borderId="41" xfId="0" applyNumberFormat="1" applyFont="1" applyFill="1" applyBorder="1" applyAlignment="1">
      <alignment horizontal="center" vertical="center"/>
    </xf>
  </cellXfs>
  <cellStyles count="19">
    <cellStyle name="Excel Built-in Explanatory Text" xfId="18" xr:uid="{F8654BA8-6F8C-4204-9968-7740D0A7849A}"/>
    <cellStyle name="Excel_BuiltIn_Percent" xfId="15" xr:uid="{EB068E0C-DA69-4157-99A5-750146D0D57C}"/>
    <cellStyle name="Moeda" xfId="1" builtinId="4"/>
    <cellStyle name="Moeda 3" xfId="6" xr:uid="{2F1BED37-154F-4606-99BE-CFFAEBB2053F}"/>
    <cellStyle name="Moeda 3 2" xfId="12" xr:uid="{3129383B-D859-477A-9EDA-212A6C1D5047}"/>
    <cellStyle name="Moeda 3 7" xfId="10" xr:uid="{9E78C558-C001-43DD-A71A-8C64E11AA117}"/>
    <cellStyle name="Normal" xfId="0" builtinId="0"/>
    <cellStyle name="Normal 2" xfId="14" xr:uid="{02A7252C-A719-49A4-B3B5-633170677C4A}"/>
    <cellStyle name="Normal 2 10" xfId="8" xr:uid="{3717F6D5-DA55-42E9-9FAD-478110F999FD}"/>
    <cellStyle name="Normal 2 2" xfId="4" xr:uid="{B278F516-E6AF-4025-BD9F-264976D08C1E}"/>
    <cellStyle name="Normal 4" xfId="3" xr:uid="{711F5A93-7060-4A12-95D3-FD2D054B4D02}"/>
    <cellStyle name="Normal 7" xfId="9" xr:uid="{5E6C4969-09E4-4A21-9204-941B3F0DBE85}"/>
    <cellStyle name="Porcentagem" xfId="2" builtinId="5"/>
    <cellStyle name="Porcentagem 13 4" xfId="7" xr:uid="{37E88B78-1E42-4CD8-93C3-0553E6DA3C1B}"/>
    <cellStyle name="Porcentagem 2" xfId="5" xr:uid="{D67BC305-3C0B-470F-B7A3-63ECEBE09494}"/>
    <cellStyle name="Porcentagem 3" xfId="11" xr:uid="{C778B1D8-A456-4F4D-9DE1-AE04E03263E5}"/>
    <cellStyle name="Vírgula" xfId="16" builtinId="3"/>
    <cellStyle name="Vírgula 11" xfId="13" xr:uid="{B9E2FDF6-811F-4FC1-B25A-F13AD5E057E3}"/>
    <cellStyle name="Vírgula 2 2" xfId="17" xr:uid="{BBD6A6CD-1638-4B20-BF12-CFB51B00E1C9}"/>
  </cellStyles>
  <dxfs count="7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600792</xdr:colOff>
      <xdr:row>0</xdr:row>
      <xdr:rowOff>294032</xdr:rowOff>
    </xdr:from>
    <xdr:to>
      <xdr:col>4</xdr:col>
      <xdr:colOff>1095373</xdr:colOff>
      <xdr:row>0</xdr:row>
      <xdr:rowOff>670891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CE1F3302-1550-4C1E-AAB6-2A75D3F3A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4162" y="294032"/>
          <a:ext cx="1745255" cy="37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107674</xdr:colOff>
          <xdr:row>0</xdr:row>
          <xdr:rowOff>74543</xdr:rowOff>
        </xdr:from>
        <xdr:to>
          <xdr:col>1</xdr:col>
          <xdr:colOff>374363</xdr:colOff>
          <xdr:row>0</xdr:row>
          <xdr:rowOff>919369</xdr:rowOff>
        </xdr:to>
        <xdr:pic>
          <xdr:nvPicPr>
            <xdr:cNvPr id="2" name="Imagem 1">
              <a:extLst>
                <a:ext uri="{FF2B5EF4-FFF2-40B4-BE49-F238E27FC236}">
                  <a16:creationId xmlns:a16="http://schemas.microsoft.com/office/drawing/2014/main" id="{420C6DA2-E9DD-27D4-C150-28704BDF7A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8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07674" y="74543"/>
              <a:ext cx="912732" cy="84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266700</xdr:colOff>
      <xdr:row>0</xdr:row>
      <xdr:rowOff>190500</xdr:rowOff>
    </xdr:from>
    <xdr:to>
      <xdr:col>7</xdr:col>
      <xdr:colOff>548640</xdr:colOff>
      <xdr:row>0</xdr:row>
      <xdr:rowOff>581025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8D50DFE3-843A-490C-BB82-2CDD2B0A5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0" y="190500"/>
          <a:ext cx="179641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0</xdr:row>
          <xdr:rowOff>47626</xdr:rowOff>
        </xdr:from>
        <xdr:to>
          <xdr:col>1</xdr:col>
          <xdr:colOff>162962</xdr:colOff>
          <xdr:row>0</xdr:row>
          <xdr:rowOff>771526</xdr:rowOff>
        </xdr:to>
        <xdr:pic>
          <xdr:nvPicPr>
            <xdr:cNvPr id="2" name="Imagem 1">
              <a:extLst>
                <a:ext uri="{FF2B5EF4-FFF2-40B4-BE49-F238E27FC236}">
                  <a16:creationId xmlns:a16="http://schemas.microsoft.com/office/drawing/2014/main" id="{4039ED16-D42A-4824-8EBB-64EE6FFD35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28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6200" y="47626"/>
              <a:ext cx="782087" cy="723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219075</xdr:colOff>
      <xdr:row>0</xdr:row>
      <xdr:rowOff>236883</xdr:rowOff>
    </xdr:from>
    <xdr:to>
      <xdr:col>12</xdr:col>
      <xdr:colOff>504825</xdr:colOff>
      <xdr:row>2</xdr:row>
      <xdr:rowOff>65433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835A8189-7F7C-49BC-981E-4B90BA40C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77375" y="236883"/>
          <a:ext cx="18478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0</xdr:row>
          <xdr:rowOff>57150</xdr:rowOff>
        </xdr:from>
        <xdr:to>
          <xdr:col>1</xdr:col>
          <xdr:colOff>490640</xdr:colOff>
          <xdr:row>2</xdr:row>
          <xdr:rowOff>257175</xdr:rowOff>
        </xdr:to>
        <xdr:pic>
          <xdr:nvPicPr>
            <xdr:cNvPr id="2" name="Imagem 1">
              <a:extLst>
                <a:ext uri="{FF2B5EF4-FFF2-40B4-BE49-F238E27FC236}">
                  <a16:creationId xmlns:a16="http://schemas.microsoft.com/office/drawing/2014/main" id="{F25B1E14-4045-4797-B4AA-86B4C6375F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39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14300" y="57150"/>
              <a:ext cx="833540" cy="7715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6EF7F-F902-4D25-976B-6E8F80A1B209}">
  <sheetPr>
    <tabColor theme="9" tint="0.79998168889431442"/>
    <pageSetUpPr fitToPage="1"/>
  </sheetPr>
  <dimension ref="A1:S14"/>
  <sheetViews>
    <sheetView view="pageBreakPreview" zoomScaleNormal="100" zoomScaleSheetLayoutView="100" workbookViewId="0">
      <selection activeCell="E21" sqref="E21"/>
    </sheetView>
  </sheetViews>
  <sheetFormatPr defaultRowHeight="18" customHeight="1" x14ac:dyDescent="0.25"/>
  <cols>
    <col min="1" max="1" width="9.7109375" customWidth="1"/>
    <col min="2" max="2" width="60.7109375" customWidth="1"/>
    <col min="3" max="5" width="18.7109375" customWidth="1"/>
    <col min="6" max="6" width="8.5703125" customWidth="1"/>
    <col min="7" max="7" width="9.28515625" customWidth="1"/>
    <col min="8" max="8" width="25" customWidth="1"/>
    <col min="9" max="9" width="22" customWidth="1"/>
    <col min="10" max="10" width="11.7109375" customWidth="1"/>
    <col min="11" max="11" width="27.140625" customWidth="1"/>
    <col min="256" max="256" width="13.28515625" customWidth="1"/>
    <col min="257" max="257" width="50.7109375" customWidth="1"/>
    <col min="258" max="260" width="16.7109375" customWidth="1"/>
    <col min="261" max="261" width="2.85546875" customWidth="1"/>
    <col min="262" max="262" width="5.140625" bestFit="1" customWidth="1"/>
    <col min="263" max="263" width="6.140625" bestFit="1" customWidth="1"/>
    <col min="265" max="265" width="8.85546875" customWidth="1"/>
    <col min="266" max="266" width="15.85546875" bestFit="1" customWidth="1"/>
    <col min="512" max="512" width="13.28515625" customWidth="1"/>
    <col min="513" max="513" width="50.7109375" customWidth="1"/>
    <col min="514" max="516" width="16.7109375" customWidth="1"/>
    <col min="517" max="517" width="2.85546875" customWidth="1"/>
    <col min="518" max="518" width="5.140625" bestFit="1" customWidth="1"/>
    <col min="519" max="519" width="6.140625" bestFit="1" customWidth="1"/>
    <col min="521" max="521" width="8.85546875" customWidth="1"/>
    <col min="522" max="522" width="15.85546875" bestFit="1" customWidth="1"/>
    <col min="768" max="768" width="13.28515625" customWidth="1"/>
    <col min="769" max="769" width="50.7109375" customWidth="1"/>
    <col min="770" max="772" width="16.7109375" customWidth="1"/>
    <col min="773" max="773" width="2.85546875" customWidth="1"/>
    <col min="774" max="774" width="5.140625" bestFit="1" customWidth="1"/>
    <col min="775" max="775" width="6.140625" bestFit="1" customWidth="1"/>
    <col min="777" max="777" width="8.85546875" customWidth="1"/>
    <col min="778" max="778" width="15.85546875" bestFit="1" customWidth="1"/>
    <col min="1024" max="1024" width="13.28515625" customWidth="1"/>
    <col min="1025" max="1025" width="50.7109375" customWidth="1"/>
    <col min="1026" max="1028" width="16.7109375" customWidth="1"/>
    <col min="1029" max="1029" width="2.85546875" customWidth="1"/>
    <col min="1030" max="1030" width="5.140625" bestFit="1" customWidth="1"/>
    <col min="1031" max="1031" width="6.140625" bestFit="1" customWidth="1"/>
    <col min="1033" max="1033" width="8.85546875" customWidth="1"/>
    <col min="1034" max="1034" width="15.85546875" bestFit="1" customWidth="1"/>
    <col min="1280" max="1280" width="13.28515625" customWidth="1"/>
    <col min="1281" max="1281" width="50.7109375" customWidth="1"/>
    <col min="1282" max="1284" width="16.7109375" customWidth="1"/>
    <col min="1285" max="1285" width="2.85546875" customWidth="1"/>
    <col min="1286" max="1286" width="5.140625" bestFit="1" customWidth="1"/>
    <col min="1287" max="1287" width="6.140625" bestFit="1" customWidth="1"/>
    <col min="1289" max="1289" width="8.85546875" customWidth="1"/>
    <col min="1290" max="1290" width="15.85546875" bestFit="1" customWidth="1"/>
    <col min="1536" max="1536" width="13.28515625" customWidth="1"/>
    <col min="1537" max="1537" width="50.7109375" customWidth="1"/>
    <col min="1538" max="1540" width="16.7109375" customWidth="1"/>
    <col min="1541" max="1541" width="2.85546875" customWidth="1"/>
    <col min="1542" max="1542" width="5.140625" bestFit="1" customWidth="1"/>
    <col min="1543" max="1543" width="6.140625" bestFit="1" customWidth="1"/>
    <col min="1545" max="1545" width="8.85546875" customWidth="1"/>
    <col min="1546" max="1546" width="15.85546875" bestFit="1" customWidth="1"/>
    <col min="1792" max="1792" width="13.28515625" customWidth="1"/>
    <col min="1793" max="1793" width="50.7109375" customWidth="1"/>
    <col min="1794" max="1796" width="16.7109375" customWidth="1"/>
    <col min="1797" max="1797" width="2.85546875" customWidth="1"/>
    <col min="1798" max="1798" width="5.140625" bestFit="1" customWidth="1"/>
    <col min="1799" max="1799" width="6.140625" bestFit="1" customWidth="1"/>
    <col min="1801" max="1801" width="8.85546875" customWidth="1"/>
    <col min="1802" max="1802" width="15.85546875" bestFit="1" customWidth="1"/>
    <col min="2048" max="2048" width="13.28515625" customWidth="1"/>
    <col min="2049" max="2049" width="50.7109375" customWidth="1"/>
    <col min="2050" max="2052" width="16.7109375" customWidth="1"/>
    <col min="2053" max="2053" width="2.85546875" customWidth="1"/>
    <col min="2054" max="2054" width="5.140625" bestFit="1" customWidth="1"/>
    <col min="2055" max="2055" width="6.140625" bestFit="1" customWidth="1"/>
    <col min="2057" max="2057" width="8.85546875" customWidth="1"/>
    <col min="2058" max="2058" width="15.85546875" bestFit="1" customWidth="1"/>
    <col min="2304" max="2304" width="13.28515625" customWidth="1"/>
    <col min="2305" max="2305" width="50.7109375" customWidth="1"/>
    <col min="2306" max="2308" width="16.7109375" customWidth="1"/>
    <col min="2309" max="2309" width="2.85546875" customWidth="1"/>
    <col min="2310" max="2310" width="5.140625" bestFit="1" customWidth="1"/>
    <col min="2311" max="2311" width="6.140625" bestFit="1" customWidth="1"/>
    <col min="2313" max="2313" width="8.85546875" customWidth="1"/>
    <col min="2314" max="2314" width="15.85546875" bestFit="1" customWidth="1"/>
    <col min="2560" max="2560" width="13.28515625" customWidth="1"/>
    <col min="2561" max="2561" width="50.7109375" customWidth="1"/>
    <col min="2562" max="2564" width="16.7109375" customWidth="1"/>
    <col min="2565" max="2565" width="2.85546875" customWidth="1"/>
    <col min="2566" max="2566" width="5.140625" bestFit="1" customWidth="1"/>
    <col min="2567" max="2567" width="6.140625" bestFit="1" customWidth="1"/>
    <col min="2569" max="2569" width="8.85546875" customWidth="1"/>
    <col min="2570" max="2570" width="15.85546875" bestFit="1" customWidth="1"/>
    <col min="2816" max="2816" width="13.28515625" customWidth="1"/>
    <col min="2817" max="2817" width="50.7109375" customWidth="1"/>
    <col min="2818" max="2820" width="16.7109375" customWidth="1"/>
    <col min="2821" max="2821" width="2.85546875" customWidth="1"/>
    <col min="2822" max="2822" width="5.140625" bestFit="1" customWidth="1"/>
    <col min="2823" max="2823" width="6.140625" bestFit="1" customWidth="1"/>
    <col min="2825" max="2825" width="8.85546875" customWidth="1"/>
    <col min="2826" max="2826" width="15.85546875" bestFit="1" customWidth="1"/>
    <col min="3072" max="3072" width="13.28515625" customWidth="1"/>
    <col min="3073" max="3073" width="50.7109375" customWidth="1"/>
    <col min="3074" max="3076" width="16.7109375" customWidth="1"/>
    <col min="3077" max="3077" width="2.85546875" customWidth="1"/>
    <col min="3078" max="3078" width="5.140625" bestFit="1" customWidth="1"/>
    <col min="3079" max="3079" width="6.140625" bestFit="1" customWidth="1"/>
    <col min="3081" max="3081" width="8.85546875" customWidth="1"/>
    <col min="3082" max="3082" width="15.85546875" bestFit="1" customWidth="1"/>
    <col min="3328" max="3328" width="13.28515625" customWidth="1"/>
    <col min="3329" max="3329" width="50.7109375" customWidth="1"/>
    <col min="3330" max="3332" width="16.7109375" customWidth="1"/>
    <col min="3333" max="3333" width="2.85546875" customWidth="1"/>
    <col min="3334" max="3334" width="5.140625" bestFit="1" customWidth="1"/>
    <col min="3335" max="3335" width="6.140625" bestFit="1" customWidth="1"/>
    <col min="3337" max="3337" width="8.85546875" customWidth="1"/>
    <col min="3338" max="3338" width="15.85546875" bestFit="1" customWidth="1"/>
    <col min="3584" max="3584" width="13.28515625" customWidth="1"/>
    <col min="3585" max="3585" width="50.7109375" customWidth="1"/>
    <col min="3586" max="3588" width="16.7109375" customWidth="1"/>
    <col min="3589" max="3589" width="2.85546875" customWidth="1"/>
    <col min="3590" max="3590" width="5.140625" bestFit="1" customWidth="1"/>
    <col min="3591" max="3591" width="6.140625" bestFit="1" customWidth="1"/>
    <col min="3593" max="3593" width="8.85546875" customWidth="1"/>
    <col min="3594" max="3594" width="15.85546875" bestFit="1" customWidth="1"/>
    <col min="3840" max="3840" width="13.28515625" customWidth="1"/>
    <col min="3841" max="3841" width="50.7109375" customWidth="1"/>
    <col min="3842" max="3844" width="16.7109375" customWidth="1"/>
    <col min="3845" max="3845" width="2.85546875" customWidth="1"/>
    <col min="3846" max="3846" width="5.140625" bestFit="1" customWidth="1"/>
    <col min="3847" max="3847" width="6.140625" bestFit="1" customWidth="1"/>
    <col min="3849" max="3849" width="8.85546875" customWidth="1"/>
    <col min="3850" max="3850" width="15.85546875" bestFit="1" customWidth="1"/>
    <col min="4096" max="4096" width="13.28515625" customWidth="1"/>
    <col min="4097" max="4097" width="50.7109375" customWidth="1"/>
    <col min="4098" max="4100" width="16.7109375" customWidth="1"/>
    <col min="4101" max="4101" width="2.85546875" customWidth="1"/>
    <col min="4102" max="4102" width="5.140625" bestFit="1" customWidth="1"/>
    <col min="4103" max="4103" width="6.140625" bestFit="1" customWidth="1"/>
    <col min="4105" max="4105" width="8.85546875" customWidth="1"/>
    <col min="4106" max="4106" width="15.85546875" bestFit="1" customWidth="1"/>
    <col min="4352" max="4352" width="13.28515625" customWidth="1"/>
    <col min="4353" max="4353" width="50.7109375" customWidth="1"/>
    <col min="4354" max="4356" width="16.7109375" customWidth="1"/>
    <col min="4357" max="4357" width="2.85546875" customWidth="1"/>
    <col min="4358" max="4358" width="5.140625" bestFit="1" customWidth="1"/>
    <col min="4359" max="4359" width="6.140625" bestFit="1" customWidth="1"/>
    <col min="4361" max="4361" width="8.85546875" customWidth="1"/>
    <col min="4362" max="4362" width="15.85546875" bestFit="1" customWidth="1"/>
    <col min="4608" max="4608" width="13.28515625" customWidth="1"/>
    <col min="4609" max="4609" width="50.7109375" customWidth="1"/>
    <col min="4610" max="4612" width="16.7109375" customWidth="1"/>
    <col min="4613" max="4613" width="2.85546875" customWidth="1"/>
    <col min="4614" max="4614" width="5.140625" bestFit="1" customWidth="1"/>
    <col min="4615" max="4615" width="6.140625" bestFit="1" customWidth="1"/>
    <col min="4617" max="4617" width="8.85546875" customWidth="1"/>
    <col min="4618" max="4618" width="15.85546875" bestFit="1" customWidth="1"/>
    <col min="4864" max="4864" width="13.28515625" customWidth="1"/>
    <col min="4865" max="4865" width="50.7109375" customWidth="1"/>
    <col min="4866" max="4868" width="16.7109375" customWidth="1"/>
    <col min="4869" max="4869" width="2.85546875" customWidth="1"/>
    <col min="4870" max="4870" width="5.140625" bestFit="1" customWidth="1"/>
    <col min="4871" max="4871" width="6.140625" bestFit="1" customWidth="1"/>
    <col min="4873" max="4873" width="8.85546875" customWidth="1"/>
    <col min="4874" max="4874" width="15.85546875" bestFit="1" customWidth="1"/>
    <col min="5120" max="5120" width="13.28515625" customWidth="1"/>
    <col min="5121" max="5121" width="50.7109375" customWidth="1"/>
    <col min="5122" max="5124" width="16.7109375" customWidth="1"/>
    <col min="5125" max="5125" width="2.85546875" customWidth="1"/>
    <col min="5126" max="5126" width="5.140625" bestFit="1" customWidth="1"/>
    <col min="5127" max="5127" width="6.140625" bestFit="1" customWidth="1"/>
    <col min="5129" max="5129" width="8.85546875" customWidth="1"/>
    <col min="5130" max="5130" width="15.85546875" bestFit="1" customWidth="1"/>
    <col min="5376" max="5376" width="13.28515625" customWidth="1"/>
    <col min="5377" max="5377" width="50.7109375" customWidth="1"/>
    <col min="5378" max="5380" width="16.7109375" customWidth="1"/>
    <col min="5381" max="5381" width="2.85546875" customWidth="1"/>
    <col min="5382" max="5382" width="5.140625" bestFit="1" customWidth="1"/>
    <col min="5383" max="5383" width="6.140625" bestFit="1" customWidth="1"/>
    <col min="5385" max="5385" width="8.85546875" customWidth="1"/>
    <col min="5386" max="5386" width="15.85546875" bestFit="1" customWidth="1"/>
    <col min="5632" max="5632" width="13.28515625" customWidth="1"/>
    <col min="5633" max="5633" width="50.7109375" customWidth="1"/>
    <col min="5634" max="5636" width="16.7109375" customWidth="1"/>
    <col min="5637" max="5637" width="2.85546875" customWidth="1"/>
    <col min="5638" max="5638" width="5.140625" bestFit="1" customWidth="1"/>
    <col min="5639" max="5639" width="6.140625" bestFit="1" customWidth="1"/>
    <col min="5641" max="5641" width="8.85546875" customWidth="1"/>
    <col min="5642" max="5642" width="15.85546875" bestFit="1" customWidth="1"/>
    <col min="5888" max="5888" width="13.28515625" customWidth="1"/>
    <col min="5889" max="5889" width="50.7109375" customWidth="1"/>
    <col min="5890" max="5892" width="16.7109375" customWidth="1"/>
    <col min="5893" max="5893" width="2.85546875" customWidth="1"/>
    <col min="5894" max="5894" width="5.140625" bestFit="1" customWidth="1"/>
    <col min="5895" max="5895" width="6.140625" bestFit="1" customWidth="1"/>
    <col min="5897" max="5897" width="8.85546875" customWidth="1"/>
    <col min="5898" max="5898" width="15.85546875" bestFit="1" customWidth="1"/>
    <col min="6144" max="6144" width="13.28515625" customWidth="1"/>
    <col min="6145" max="6145" width="50.7109375" customWidth="1"/>
    <col min="6146" max="6148" width="16.7109375" customWidth="1"/>
    <col min="6149" max="6149" width="2.85546875" customWidth="1"/>
    <col min="6150" max="6150" width="5.140625" bestFit="1" customWidth="1"/>
    <col min="6151" max="6151" width="6.140625" bestFit="1" customWidth="1"/>
    <col min="6153" max="6153" width="8.85546875" customWidth="1"/>
    <col min="6154" max="6154" width="15.85546875" bestFit="1" customWidth="1"/>
    <col min="6400" max="6400" width="13.28515625" customWidth="1"/>
    <col min="6401" max="6401" width="50.7109375" customWidth="1"/>
    <col min="6402" max="6404" width="16.7109375" customWidth="1"/>
    <col min="6405" max="6405" width="2.85546875" customWidth="1"/>
    <col min="6406" max="6406" width="5.140625" bestFit="1" customWidth="1"/>
    <col min="6407" max="6407" width="6.140625" bestFit="1" customWidth="1"/>
    <col min="6409" max="6409" width="8.85546875" customWidth="1"/>
    <col min="6410" max="6410" width="15.85546875" bestFit="1" customWidth="1"/>
    <col min="6656" max="6656" width="13.28515625" customWidth="1"/>
    <col min="6657" max="6657" width="50.7109375" customWidth="1"/>
    <col min="6658" max="6660" width="16.7109375" customWidth="1"/>
    <col min="6661" max="6661" width="2.85546875" customWidth="1"/>
    <col min="6662" max="6662" width="5.140625" bestFit="1" customWidth="1"/>
    <col min="6663" max="6663" width="6.140625" bestFit="1" customWidth="1"/>
    <col min="6665" max="6665" width="8.85546875" customWidth="1"/>
    <col min="6666" max="6666" width="15.85546875" bestFit="1" customWidth="1"/>
    <col min="6912" max="6912" width="13.28515625" customWidth="1"/>
    <col min="6913" max="6913" width="50.7109375" customWidth="1"/>
    <col min="6914" max="6916" width="16.7109375" customWidth="1"/>
    <col min="6917" max="6917" width="2.85546875" customWidth="1"/>
    <col min="6918" max="6918" width="5.140625" bestFit="1" customWidth="1"/>
    <col min="6919" max="6919" width="6.140625" bestFit="1" customWidth="1"/>
    <col min="6921" max="6921" width="8.85546875" customWidth="1"/>
    <col min="6922" max="6922" width="15.85546875" bestFit="1" customWidth="1"/>
    <col min="7168" max="7168" width="13.28515625" customWidth="1"/>
    <col min="7169" max="7169" width="50.7109375" customWidth="1"/>
    <col min="7170" max="7172" width="16.7109375" customWidth="1"/>
    <col min="7173" max="7173" width="2.85546875" customWidth="1"/>
    <col min="7174" max="7174" width="5.140625" bestFit="1" customWidth="1"/>
    <col min="7175" max="7175" width="6.140625" bestFit="1" customWidth="1"/>
    <col min="7177" max="7177" width="8.85546875" customWidth="1"/>
    <col min="7178" max="7178" width="15.85546875" bestFit="1" customWidth="1"/>
    <col min="7424" max="7424" width="13.28515625" customWidth="1"/>
    <col min="7425" max="7425" width="50.7109375" customWidth="1"/>
    <col min="7426" max="7428" width="16.7109375" customWidth="1"/>
    <col min="7429" max="7429" width="2.85546875" customWidth="1"/>
    <col min="7430" max="7430" width="5.140625" bestFit="1" customWidth="1"/>
    <col min="7431" max="7431" width="6.140625" bestFit="1" customWidth="1"/>
    <col min="7433" max="7433" width="8.85546875" customWidth="1"/>
    <col min="7434" max="7434" width="15.85546875" bestFit="1" customWidth="1"/>
    <col min="7680" max="7680" width="13.28515625" customWidth="1"/>
    <col min="7681" max="7681" width="50.7109375" customWidth="1"/>
    <col min="7682" max="7684" width="16.7109375" customWidth="1"/>
    <col min="7685" max="7685" width="2.85546875" customWidth="1"/>
    <col min="7686" max="7686" width="5.140625" bestFit="1" customWidth="1"/>
    <col min="7687" max="7687" width="6.140625" bestFit="1" customWidth="1"/>
    <col min="7689" max="7689" width="8.85546875" customWidth="1"/>
    <col min="7690" max="7690" width="15.85546875" bestFit="1" customWidth="1"/>
    <col min="7936" max="7936" width="13.28515625" customWidth="1"/>
    <col min="7937" max="7937" width="50.7109375" customWidth="1"/>
    <col min="7938" max="7940" width="16.7109375" customWidth="1"/>
    <col min="7941" max="7941" width="2.85546875" customWidth="1"/>
    <col min="7942" max="7942" width="5.140625" bestFit="1" customWidth="1"/>
    <col min="7943" max="7943" width="6.140625" bestFit="1" customWidth="1"/>
    <col min="7945" max="7945" width="8.85546875" customWidth="1"/>
    <col min="7946" max="7946" width="15.85546875" bestFit="1" customWidth="1"/>
    <col min="8192" max="8192" width="13.28515625" customWidth="1"/>
    <col min="8193" max="8193" width="50.7109375" customWidth="1"/>
    <col min="8194" max="8196" width="16.7109375" customWidth="1"/>
    <col min="8197" max="8197" width="2.85546875" customWidth="1"/>
    <col min="8198" max="8198" width="5.140625" bestFit="1" customWidth="1"/>
    <col min="8199" max="8199" width="6.140625" bestFit="1" customWidth="1"/>
    <col min="8201" max="8201" width="8.85546875" customWidth="1"/>
    <col min="8202" max="8202" width="15.85546875" bestFit="1" customWidth="1"/>
    <col min="8448" max="8448" width="13.28515625" customWidth="1"/>
    <col min="8449" max="8449" width="50.7109375" customWidth="1"/>
    <col min="8450" max="8452" width="16.7109375" customWidth="1"/>
    <col min="8453" max="8453" width="2.85546875" customWidth="1"/>
    <col min="8454" max="8454" width="5.140625" bestFit="1" customWidth="1"/>
    <col min="8455" max="8455" width="6.140625" bestFit="1" customWidth="1"/>
    <col min="8457" max="8457" width="8.85546875" customWidth="1"/>
    <col min="8458" max="8458" width="15.85546875" bestFit="1" customWidth="1"/>
    <col min="8704" max="8704" width="13.28515625" customWidth="1"/>
    <col min="8705" max="8705" width="50.7109375" customWidth="1"/>
    <col min="8706" max="8708" width="16.7109375" customWidth="1"/>
    <col min="8709" max="8709" width="2.85546875" customWidth="1"/>
    <col min="8710" max="8710" width="5.140625" bestFit="1" customWidth="1"/>
    <col min="8711" max="8711" width="6.140625" bestFit="1" customWidth="1"/>
    <col min="8713" max="8713" width="8.85546875" customWidth="1"/>
    <col min="8714" max="8714" width="15.85546875" bestFit="1" customWidth="1"/>
    <col min="8960" max="8960" width="13.28515625" customWidth="1"/>
    <col min="8961" max="8961" width="50.7109375" customWidth="1"/>
    <col min="8962" max="8964" width="16.7109375" customWidth="1"/>
    <col min="8965" max="8965" width="2.85546875" customWidth="1"/>
    <col min="8966" max="8966" width="5.140625" bestFit="1" customWidth="1"/>
    <col min="8967" max="8967" width="6.140625" bestFit="1" customWidth="1"/>
    <col min="8969" max="8969" width="8.85546875" customWidth="1"/>
    <col min="8970" max="8970" width="15.85546875" bestFit="1" customWidth="1"/>
    <col min="9216" max="9216" width="13.28515625" customWidth="1"/>
    <col min="9217" max="9217" width="50.7109375" customWidth="1"/>
    <col min="9218" max="9220" width="16.7109375" customWidth="1"/>
    <col min="9221" max="9221" width="2.85546875" customWidth="1"/>
    <col min="9222" max="9222" width="5.140625" bestFit="1" customWidth="1"/>
    <col min="9223" max="9223" width="6.140625" bestFit="1" customWidth="1"/>
    <col min="9225" max="9225" width="8.85546875" customWidth="1"/>
    <col min="9226" max="9226" width="15.85546875" bestFit="1" customWidth="1"/>
    <col min="9472" max="9472" width="13.28515625" customWidth="1"/>
    <col min="9473" max="9473" width="50.7109375" customWidth="1"/>
    <col min="9474" max="9476" width="16.7109375" customWidth="1"/>
    <col min="9477" max="9477" width="2.85546875" customWidth="1"/>
    <col min="9478" max="9478" width="5.140625" bestFit="1" customWidth="1"/>
    <col min="9479" max="9479" width="6.140625" bestFit="1" customWidth="1"/>
    <col min="9481" max="9481" width="8.85546875" customWidth="1"/>
    <col min="9482" max="9482" width="15.85546875" bestFit="1" customWidth="1"/>
    <col min="9728" max="9728" width="13.28515625" customWidth="1"/>
    <col min="9729" max="9729" width="50.7109375" customWidth="1"/>
    <col min="9730" max="9732" width="16.7109375" customWidth="1"/>
    <col min="9733" max="9733" width="2.85546875" customWidth="1"/>
    <col min="9734" max="9734" width="5.140625" bestFit="1" customWidth="1"/>
    <col min="9735" max="9735" width="6.140625" bestFit="1" customWidth="1"/>
    <col min="9737" max="9737" width="8.85546875" customWidth="1"/>
    <col min="9738" max="9738" width="15.85546875" bestFit="1" customWidth="1"/>
    <col min="9984" max="9984" width="13.28515625" customWidth="1"/>
    <col min="9985" max="9985" width="50.7109375" customWidth="1"/>
    <col min="9986" max="9988" width="16.7109375" customWidth="1"/>
    <col min="9989" max="9989" width="2.85546875" customWidth="1"/>
    <col min="9990" max="9990" width="5.140625" bestFit="1" customWidth="1"/>
    <col min="9991" max="9991" width="6.140625" bestFit="1" customWidth="1"/>
    <col min="9993" max="9993" width="8.85546875" customWidth="1"/>
    <col min="9994" max="9994" width="15.85546875" bestFit="1" customWidth="1"/>
    <col min="10240" max="10240" width="13.28515625" customWidth="1"/>
    <col min="10241" max="10241" width="50.7109375" customWidth="1"/>
    <col min="10242" max="10244" width="16.7109375" customWidth="1"/>
    <col min="10245" max="10245" width="2.85546875" customWidth="1"/>
    <col min="10246" max="10246" width="5.140625" bestFit="1" customWidth="1"/>
    <col min="10247" max="10247" width="6.140625" bestFit="1" customWidth="1"/>
    <col min="10249" max="10249" width="8.85546875" customWidth="1"/>
    <col min="10250" max="10250" width="15.85546875" bestFit="1" customWidth="1"/>
    <col min="10496" max="10496" width="13.28515625" customWidth="1"/>
    <col min="10497" max="10497" width="50.7109375" customWidth="1"/>
    <col min="10498" max="10500" width="16.7109375" customWidth="1"/>
    <col min="10501" max="10501" width="2.85546875" customWidth="1"/>
    <col min="10502" max="10502" width="5.140625" bestFit="1" customWidth="1"/>
    <col min="10503" max="10503" width="6.140625" bestFit="1" customWidth="1"/>
    <col min="10505" max="10505" width="8.85546875" customWidth="1"/>
    <col min="10506" max="10506" width="15.85546875" bestFit="1" customWidth="1"/>
    <col min="10752" max="10752" width="13.28515625" customWidth="1"/>
    <col min="10753" max="10753" width="50.7109375" customWidth="1"/>
    <col min="10754" max="10756" width="16.7109375" customWidth="1"/>
    <col min="10757" max="10757" width="2.85546875" customWidth="1"/>
    <col min="10758" max="10758" width="5.140625" bestFit="1" customWidth="1"/>
    <col min="10759" max="10759" width="6.140625" bestFit="1" customWidth="1"/>
    <col min="10761" max="10761" width="8.85546875" customWidth="1"/>
    <col min="10762" max="10762" width="15.85546875" bestFit="1" customWidth="1"/>
    <col min="11008" max="11008" width="13.28515625" customWidth="1"/>
    <col min="11009" max="11009" width="50.7109375" customWidth="1"/>
    <col min="11010" max="11012" width="16.7109375" customWidth="1"/>
    <col min="11013" max="11013" width="2.85546875" customWidth="1"/>
    <col min="11014" max="11014" width="5.140625" bestFit="1" customWidth="1"/>
    <col min="11015" max="11015" width="6.140625" bestFit="1" customWidth="1"/>
    <col min="11017" max="11017" width="8.85546875" customWidth="1"/>
    <col min="11018" max="11018" width="15.85546875" bestFit="1" customWidth="1"/>
    <col min="11264" max="11264" width="13.28515625" customWidth="1"/>
    <col min="11265" max="11265" width="50.7109375" customWidth="1"/>
    <col min="11266" max="11268" width="16.7109375" customWidth="1"/>
    <col min="11269" max="11269" width="2.85546875" customWidth="1"/>
    <col min="11270" max="11270" width="5.140625" bestFit="1" customWidth="1"/>
    <col min="11271" max="11271" width="6.140625" bestFit="1" customWidth="1"/>
    <col min="11273" max="11273" width="8.85546875" customWidth="1"/>
    <col min="11274" max="11274" width="15.85546875" bestFit="1" customWidth="1"/>
    <col min="11520" max="11520" width="13.28515625" customWidth="1"/>
    <col min="11521" max="11521" width="50.7109375" customWidth="1"/>
    <col min="11522" max="11524" width="16.7109375" customWidth="1"/>
    <col min="11525" max="11525" width="2.85546875" customWidth="1"/>
    <col min="11526" max="11526" width="5.140625" bestFit="1" customWidth="1"/>
    <col min="11527" max="11527" width="6.140625" bestFit="1" customWidth="1"/>
    <col min="11529" max="11529" width="8.85546875" customWidth="1"/>
    <col min="11530" max="11530" width="15.85546875" bestFit="1" customWidth="1"/>
    <col min="11776" max="11776" width="13.28515625" customWidth="1"/>
    <col min="11777" max="11777" width="50.7109375" customWidth="1"/>
    <col min="11778" max="11780" width="16.7109375" customWidth="1"/>
    <col min="11781" max="11781" width="2.85546875" customWidth="1"/>
    <col min="11782" max="11782" width="5.140625" bestFit="1" customWidth="1"/>
    <col min="11783" max="11783" width="6.140625" bestFit="1" customWidth="1"/>
    <col min="11785" max="11785" width="8.85546875" customWidth="1"/>
    <col min="11786" max="11786" width="15.85546875" bestFit="1" customWidth="1"/>
    <col min="12032" max="12032" width="13.28515625" customWidth="1"/>
    <col min="12033" max="12033" width="50.7109375" customWidth="1"/>
    <col min="12034" max="12036" width="16.7109375" customWidth="1"/>
    <col min="12037" max="12037" width="2.85546875" customWidth="1"/>
    <col min="12038" max="12038" width="5.140625" bestFit="1" customWidth="1"/>
    <col min="12039" max="12039" width="6.140625" bestFit="1" customWidth="1"/>
    <col min="12041" max="12041" width="8.85546875" customWidth="1"/>
    <col min="12042" max="12042" width="15.85546875" bestFit="1" customWidth="1"/>
    <col min="12288" max="12288" width="13.28515625" customWidth="1"/>
    <col min="12289" max="12289" width="50.7109375" customWidth="1"/>
    <col min="12290" max="12292" width="16.7109375" customWidth="1"/>
    <col min="12293" max="12293" width="2.85546875" customWidth="1"/>
    <col min="12294" max="12294" width="5.140625" bestFit="1" customWidth="1"/>
    <col min="12295" max="12295" width="6.140625" bestFit="1" customWidth="1"/>
    <col min="12297" max="12297" width="8.85546875" customWidth="1"/>
    <col min="12298" max="12298" width="15.85546875" bestFit="1" customWidth="1"/>
    <col min="12544" max="12544" width="13.28515625" customWidth="1"/>
    <col min="12545" max="12545" width="50.7109375" customWidth="1"/>
    <col min="12546" max="12548" width="16.7109375" customWidth="1"/>
    <col min="12549" max="12549" width="2.85546875" customWidth="1"/>
    <col min="12550" max="12550" width="5.140625" bestFit="1" customWidth="1"/>
    <col min="12551" max="12551" width="6.140625" bestFit="1" customWidth="1"/>
    <col min="12553" max="12553" width="8.85546875" customWidth="1"/>
    <col min="12554" max="12554" width="15.85546875" bestFit="1" customWidth="1"/>
    <col min="12800" max="12800" width="13.28515625" customWidth="1"/>
    <col min="12801" max="12801" width="50.7109375" customWidth="1"/>
    <col min="12802" max="12804" width="16.7109375" customWidth="1"/>
    <col min="12805" max="12805" width="2.85546875" customWidth="1"/>
    <col min="12806" max="12806" width="5.140625" bestFit="1" customWidth="1"/>
    <col min="12807" max="12807" width="6.140625" bestFit="1" customWidth="1"/>
    <col min="12809" max="12809" width="8.85546875" customWidth="1"/>
    <col min="12810" max="12810" width="15.85546875" bestFit="1" customWidth="1"/>
    <col min="13056" max="13056" width="13.28515625" customWidth="1"/>
    <col min="13057" max="13057" width="50.7109375" customWidth="1"/>
    <col min="13058" max="13060" width="16.7109375" customWidth="1"/>
    <col min="13061" max="13061" width="2.85546875" customWidth="1"/>
    <col min="13062" max="13062" width="5.140625" bestFit="1" customWidth="1"/>
    <col min="13063" max="13063" width="6.140625" bestFit="1" customWidth="1"/>
    <col min="13065" max="13065" width="8.85546875" customWidth="1"/>
    <col min="13066" max="13066" width="15.85546875" bestFit="1" customWidth="1"/>
    <col min="13312" max="13312" width="13.28515625" customWidth="1"/>
    <col min="13313" max="13313" width="50.7109375" customWidth="1"/>
    <col min="13314" max="13316" width="16.7109375" customWidth="1"/>
    <col min="13317" max="13317" width="2.85546875" customWidth="1"/>
    <col min="13318" max="13318" width="5.140625" bestFit="1" customWidth="1"/>
    <col min="13319" max="13319" width="6.140625" bestFit="1" customWidth="1"/>
    <col min="13321" max="13321" width="8.85546875" customWidth="1"/>
    <col min="13322" max="13322" width="15.85546875" bestFit="1" customWidth="1"/>
    <col min="13568" max="13568" width="13.28515625" customWidth="1"/>
    <col min="13569" max="13569" width="50.7109375" customWidth="1"/>
    <col min="13570" max="13572" width="16.7109375" customWidth="1"/>
    <col min="13573" max="13573" width="2.85546875" customWidth="1"/>
    <col min="13574" max="13574" width="5.140625" bestFit="1" customWidth="1"/>
    <col min="13575" max="13575" width="6.140625" bestFit="1" customWidth="1"/>
    <col min="13577" max="13577" width="8.85546875" customWidth="1"/>
    <col min="13578" max="13578" width="15.85546875" bestFit="1" customWidth="1"/>
    <col min="13824" max="13824" width="13.28515625" customWidth="1"/>
    <col min="13825" max="13825" width="50.7109375" customWidth="1"/>
    <col min="13826" max="13828" width="16.7109375" customWidth="1"/>
    <col min="13829" max="13829" width="2.85546875" customWidth="1"/>
    <col min="13830" max="13830" width="5.140625" bestFit="1" customWidth="1"/>
    <col min="13831" max="13831" width="6.140625" bestFit="1" customWidth="1"/>
    <col min="13833" max="13833" width="8.85546875" customWidth="1"/>
    <col min="13834" max="13834" width="15.85546875" bestFit="1" customWidth="1"/>
    <col min="14080" max="14080" width="13.28515625" customWidth="1"/>
    <col min="14081" max="14081" width="50.7109375" customWidth="1"/>
    <col min="14082" max="14084" width="16.7109375" customWidth="1"/>
    <col min="14085" max="14085" width="2.85546875" customWidth="1"/>
    <col min="14086" max="14086" width="5.140625" bestFit="1" customWidth="1"/>
    <col min="14087" max="14087" width="6.140625" bestFit="1" customWidth="1"/>
    <col min="14089" max="14089" width="8.85546875" customWidth="1"/>
    <col min="14090" max="14090" width="15.85546875" bestFit="1" customWidth="1"/>
    <col min="14336" max="14336" width="13.28515625" customWidth="1"/>
    <col min="14337" max="14337" width="50.7109375" customWidth="1"/>
    <col min="14338" max="14340" width="16.7109375" customWidth="1"/>
    <col min="14341" max="14341" width="2.85546875" customWidth="1"/>
    <col min="14342" max="14342" width="5.140625" bestFit="1" customWidth="1"/>
    <col min="14343" max="14343" width="6.140625" bestFit="1" customWidth="1"/>
    <col min="14345" max="14345" width="8.85546875" customWidth="1"/>
    <col min="14346" max="14346" width="15.85546875" bestFit="1" customWidth="1"/>
    <col min="14592" max="14592" width="13.28515625" customWidth="1"/>
    <col min="14593" max="14593" width="50.7109375" customWidth="1"/>
    <col min="14594" max="14596" width="16.7109375" customWidth="1"/>
    <col min="14597" max="14597" width="2.85546875" customWidth="1"/>
    <col min="14598" max="14598" width="5.140625" bestFit="1" customWidth="1"/>
    <col min="14599" max="14599" width="6.140625" bestFit="1" customWidth="1"/>
    <col min="14601" max="14601" width="8.85546875" customWidth="1"/>
    <col min="14602" max="14602" width="15.85546875" bestFit="1" customWidth="1"/>
    <col min="14848" max="14848" width="13.28515625" customWidth="1"/>
    <col min="14849" max="14849" width="50.7109375" customWidth="1"/>
    <col min="14850" max="14852" width="16.7109375" customWidth="1"/>
    <col min="14853" max="14853" width="2.85546875" customWidth="1"/>
    <col min="14854" max="14854" width="5.140625" bestFit="1" customWidth="1"/>
    <col min="14855" max="14855" width="6.140625" bestFit="1" customWidth="1"/>
    <col min="14857" max="14857" width="8.85546875" customWidth="1"/>
    <col min="14858" max="14858" width="15.85546875" bestFit="1" customWidth="1"/>
    <col min="15104" max="15104" width="13.28515625" customWidth="1"/>
    <col min="15105" max="15105" width="50.7109375" customWidth="1"/>
    <col min="15106" max="15108" width="16.7109375" customWidth="1"/>
    <col min="15109" max="15109" width="2.85546875" customWidth="1"/>
    <col min="15110" max="15110" width="5.140625" bestFit="1" customWidth="1"/>
    <col min="15111" max="15111" width="6.140625" bestFit="1" customWidth="1"/>
    <col min="15113" max="15113" width="8.85546875" customWidth="1"/>
    <col min="15114" max="15114" width="15.85546875" bestFit="1" customWidth="1"/>
    <col min="15360" max="15360" width="13.28515625" customWidth="1"/>
    <col min="15361" max="15361" width="50.7109375" customWidth="1"/>
    <col min="15362" max="15364" width="16.7109375" customWidth="1"/>
    <col min="15365" max="15365" width="2.85546875" customWidth="1"/>
    <col min="15366" max="15366" width="5.140625" bestFit="1" customWidth="1"/>
    <col min="15367" max="15367" width="6.140625" bestFit="1" customWidth="1"/>
    <col min="15369" max="15369" width="8.85546875" customWidth="1"/>
    <col min="15370" max="15370" width="15.85546875" bestFit="1" customWidth="1"/>
    <col min="15616" max="15616" width="13.28515625" customWidth="1"/>
    <col min="15617" max="15617" width="50.7109375" customWidth="1"/>
    <col min="15618" max="15620" width="16.7109375" customWidth="1"/>
    <col min="15621" max="15621" width="2.85546875" customWidth="1"/>
    <col min="15622" max="15622" width="5.140625" bestFit="1" customWidth="1"/>
    <col min="15623" max="15623" width="6.140625" bestFit="1" customWidth="1"/>
    <col min="15625" max="15625" width="8.85546875" customWidth="1"/>
    <col min="15626" max="15626" width="15.85546875" bestFit="1" customWidth="1"/>
    <col min="15872" max="15872" width="13.28515625" customWidth="1"/>
    <col min="15873" max="15873" width="50.7109375" customWidth="1"/>
    <col min="15874" max="15876" width="16.7109375" customWidth="1"/>
    <col min="15877" max="15877" width="2.85546875" customWidth="1"/>
    <col min="15878" max="15878" width="5.140625" bestFit="1" customWidth="1"/>
    <col min="15879" max="15879" width="6.140625" bestFit="1" customWidth="1"/>
    <col min="15881" max="15881" width="8.85546875" customWidth="1"/>
    <col min="15882" max="15882" width="15.85546875" bestFit="1" customWidth="1"/>
    <col min="16128" max="16128" width="13.28515625" customWidth="1"/>
    <col min="16129" max="16129" width="50.7109375" customWidth="1"/>
    <col min="16130" max="16132" width="16.7109375" customWidth="1"/>
    <col min="16133" max="16133" width="2.85546875" customWidth="1"/>
    <col min="16134" max="16134" width="5.140625" bestFit="1" customWidth="1"/>
    <col min="16135" max="16135" width="6.140625" bestFit="1" customWidth="1"/>
    <col min="16137" max="16137" width="8.85546875" customWidth="1"/>
    <col min="16138" max="16138" width="15.85546875" bestFit="1" customWidth="1"/>
  </cols>
  <sheetData>
    <row r="1" spans="1:19" ht="75.75" customHeight="1" x14ac:dyDescent="0.5">
      <c r="A1" s="241" t="s">
        <v>457</v>
      </c>
      <c r="B1" s="242"/>
      <c r="C1" s="242"/>
      <c r="D1" s="242"/>
      <c r="E1" s="243"/>
      <c r="H1" s="138"/>
      <c r="K1" s="123"/>
      <c r="L1" s="123"/>
      <c r="M1" s="123"/>
      <c r="N1" s="123"/>
      <c r="O1" s="123"/>
      <c r="P1" s="123"/>
      <c r="Q1" s="123"/>
      <c r="R1" s="123"/>
      <c r="S1" s="123"/>
    </row>
    <row r="2" spans="1:19" ht="18" customHeight="1" x14ac:dyDescent="0.25">
      <c r="A2" s="244" t="s">
        <v>458</v>
      </c>
      <c r="B2" s="245"/>
      <c r="C2" s="246" t="s">
        <v>459</v>
      </c>
      <c r="D2" s="246"/>
      <c r="E2" s="247"/>
      <c r="H2" s="139"/>
    </row>
    <row r="3" spans="1:19" ht="24.95" customHeight="1" x14ac:dyDescent="0.25">
      <c r="A3" s="176" t="s">
        <v>460</v>
      </c>
      <c r="B3" s="177"/>
      <c r="C3" s="248" t="s">
        <v>461</v>
      </c>
      <c r="D3" s="249"/>
      <c r="E3" s="250"/>
      <c r="H3" s="139"/>
    </row>
    <row r="4" spans="1:19" ht="18" customHeight="1" x14ac:dyDescent="0.25">
      <c r="A4" s="71" t="s">
        <v>135</v>
      </c>
      <c r="B4" s="183">
        <v>3.09</v>
      </c>
      <c r="C4" s="248" t="s">
        <v>462</v>
      </c>
      <c r="D4" s="249"/>
      <c r="E4" s="250"/>
    </row>
    <row r="5" spans="1:19" ht="25.5" customHeight="1" x14ac:dyDescent="0.25">
      <c r="A5" s="12" t="s">
        <v>1</v>
      </c>
      <c r="B5" s="13" t="s">
        <v>2</v>
      </c>
      <c r="C5" s="14" t="s">
        <v>3</v>
      </c>
      <c r="D5" s="181" t="s">
        <v>136</v>
      </c>
      <c r="E5" s="15" t="s">
        <v>4</v>
      </c>
    </row>
    <row r="6" spans="1:19" ht="18" customHeight="1" x14ac:dyDescent="0.25">
      <c r="A6" s="1" t="s">
        <v>5</v>
      </c>
      <c r="B6" s="2" t="str">
        <f>VLOOKUP(A6,ORÇ!C:J,2,0)</f>
        <v xml:space="preserve">INSTALAÇÃO MANUT. CANTEIRO MOB., DESMOB. E PLACA DE OBRA </v>
      </c>
      <c r="C6" s="3">
        <f>VLOOKUP(A6,ORÇ!C:Y,8,0)</f>
        <v>0</v>
      </c>
      <c r="D6" s="182">
        <f>C6/$B$4</f>
        <v>0</v>
      </c>
      <c r="E6" s="4" t="e">
        <f t="shared" ref="E6:E13" si="0">C6/$C$14</f>
        <v>#DIV/0!</v>
      </c>
    </row>
    <row r="7" spans="1:19" ht="18" customHeight="1" x14ac:dyDescent="0.25">
      <c r="A7" s="5" t="s">
        <v>6</v>
      </c>
      <c r="B7" s="2" t="str">
        <f>VLOOKUP(A7,ORÇ!C:J,2,0)</f>
        <v>SERVIÇOS PRELIMINARES E TERRAPLENAGEM</v>
      </c>
      <c r="C7" s="3">
        <f>VLOOKUP(A7,ORÇ!C:Y,8,0)</f>
        <v>0</v>
      </c>
      <c r="D7" s="182">
        <f>C7/$B$4</f>
        <v>0</v>
      </c>
      <c r="E7" s="4" t="e">
        <f t="shared" si="0"/>
        <v>#DIV/0!</v>
      </c>
    </row>
    <row r="8" spans="1:19" ht="18" customHeight="1" x14ac:dyDescent="0.25">
      <c r="A8" s="5" t="s">
        <v>7</v>
      </c>
      <c r="B8" s="2" t="str">
        <f>VLOOKUP(A8,ORÇ!C:J,2,0)</f>
        <v>DRENAGEM E O.A.C</v>
      </c>
      <c r="C8" s="3">
        <f>VLOOKUP(A8,ORÇ!C:Y,8,0)</f>
        <v>0</v>
      </c>
      <c r="D8" s="182">
        <f t="shared" ref="D8:D13" si="1">C8/$B$4</f>
        <v>0</v>
      </c>
      <c r="E8" s="4" t="e">
        <f t="shared" si="0"/>
        <v>#DIV/0!</v>
      </c>
    </row>
    <row r="9" spans="1:19" ht="18" customHeight="1" x14ac:dyDescent="0.25">
      <c r="A9" s="6" t="s">
        <v>8</v>
      </c>
      <c r="B9" s="7" t="str">
        <f>VLOOKUP(A9,ORÇ!C:J,2,0)</f>
        <v>PAVIMENTAÇÃO</v>
      </c>
      <c r="C9" s="8">
        <f>VLOOKUP(A9,ORÇ!C:Y,8,0)</f>
        <v>0</v>
      </c>
      <c r="D9" s="182">
        <f t="shared" si="1"/>
        <v>0</v>
      </c>
      <c r="E9" s="4" t="e">
        <f t="shared" si="0"/>
        <v>#DIV/0!</v>
      </c>
    </row>
    <row r="10" spans="1:19" ht="18" customHeight="1" x14ac:dyDescent="0.25">
      <c r="A10" s="6" t="s">
        <v>9</v>
      </c>
      <c r="B10" s="7" t="str">
        <f>VLOOKUP(A10,ORÇ!C:J,2,0)</f>
        <v>SINALIZAÇÃO</v>
      </c>
      <c r="C10" s="8">
        <f>VLOOKUP(A10,ORÇ!C:Y,8,0)</f>
        <v>0</v>
      </c>
      <c r="D10" s="182">
        <f t="shared" si="1"/>
        <v>0</v>
      </c>
      <c r="E10" s="4" t="e">
        <f t="shared" si="0"/>
        <v>#DIV/0!</v>
      </c>
    </row>
    <row r="11" spans="1:19" ht="18" customHeight="1" x14ac:dyDescent="0.25">
      <c r="A11" s="6" t="s">
        <v>10</v>
      </c>
      <c r="B11" s="7" t="str">
        <f>VLOOKUP(A11,ORÇ!C:J,2,0)</f>
        <v>OBRAS COMPLEMENTARES</v>
      </c>
      <c r="C11" s="8">
        <f>VLOOKUP(A11,ORÇ!C:Y,8,0)</f>
        <v>0</v>
      </c>
      <c r="D11" s="182">
        <f t="shared" si="1"/>
        <v>0</v>
      </c>
      <c r="E11" s="4" t="e">
        <f t="shared" si="0"/>
        <v>#DIV/0!</v>
      </c>
      <c r="H11" s="142"/>
      <c r="K11" s="10"/>
    </row>
    <row r="12" spans="1:19" ht="18" customHeight="1" x14ac:dyDescent="0.25">
      <c r="A12" s="6" t="s">
        <v>11</v>
      </c>
      <c r="B12" s="7" t="str">
        <f>VLOOKUP(A12,ORÇ!C:J,2,0)</f>
        <v>TRANSPORTE</v>
      </c>
      <c r="C12" s="8">
        <f>VLOOKUP(A12,ORÇ!C:Y,8,0)</f>
        <v>0</v>
      </c>
      <c r="D12" s="182">
        <f t="shared" si="1"/>
        <v>0</v>
      </c>
      <c r="E12" s="4" t="e">
        <f t="shared" si="0"/>
        <v>#DIV/0!</v>
      </c>
      <c r="H12" s="9"/>
      <c r="K12" s="10"/>
    </row>
    <row r="13" spans="1:19" ht="18" customHeight="1" x14ac:dyDescent="0.25">
      <c r="A13" s="6" t="s">
        <v>98</v>
      </c>
      <c r="B13" s="7" t="str">
        <f>VLOOKUP(A13,ORÇ!C:J,2,0)</f>
        <v>ADMINISTRAÇÃO LOCAL</v>
      </c>
      <c r="C13" s="8">
        <f>VLOOKUP(A13,ORÇ!C:Y,8,0)</f>
        <v>0</v>
      </c>
      <c r="D13" s="182">
        <f t="shared" si="1"/>
        <v>0</v>
      </c>
      <c r="E13" s="4" t="e">
        <f t="shared" si="0"/>
        <v>#DIV/0!</v>
      </c>
      <c r="H13" s="9"/>
      <c r="K13" s="10"/>
    </row>
    <row r="14" spans="1:19" ht="20.100000000000001" customHeight="1" thickBot="1" x14ac:dyDescent="0.3">
      <c r="A14" s="239" t="s">
        <v>12</v>
      </c>
      <c r="B14" s="240"/>
      <c r="C14" s="16">
        <f>SUM(C5:C13)</f>
        <v>0</v>
      </c>
      <c r="D14" s="16">
        <f>SUM(D5:D13)</f>
        <v>0</v>
      </c>
      <c r="E14" s="17" t="e">
        <f>SUM(E5:E13)</f>
        <v>#DIV/0!</v>
      </c>
      <c r="H14" s="11"/>
      <c r="K14" s="10"/>
    </row>
  </sheetData>
  <mergeCells count="6">
    <mergeCell ref="A14:B14"/>
    <mergeCell ref="A1:E1"/>
    <mergeCell ref="A2:B2"/>
    <mergeCell ref="C2:E2"/>
    <mergeCell ref="C4:E4"/>
    <mergeCell ref="C3:E3"/>
  </mergeCells>
  <phoneticPr fontId="12" type="noConversion"/>
  <conditionalFormatting sqref="H2:H3">
    <cfRule type="containsText" dxfId="77" priority="1" stopIfTrue="1" operator="containsText" text="ERRO">
      <formula>NOT(ISERROR(SEARCH("ERRO",H2)))</formula>
    </cfRule>
    <cfRule type="containsText" dxfId="76" priority="2" stopIfTrue="1" operator="containsText" text="OK!">
      <formula>NOT(ISERROR(SEARCH("OK!",H2)))</formula>
    </cfRule>
    <cfRule type="iconSet" priority="3">
      <iconSet>
        <cfvo type="percent" val="0"/>
        <cfvo type="percent" val="33"/>
        <cfvo type="percent" val="67"/>
      </iconSet>
    </cfRule>
    <cfRule type="cellIs" dxfId="75" priority="4" stopIfTrue="1" operator="equal">
      <formula>"""OK!"""</formula>
    </cfRule>
    <cfRule type="cellIs" dxfId="74" priority="5" stopIfTrue="1" operator="equal">
      <formula>"""OK!"""</formula>
    </cfRule>
    <cfRule type="colorScale" priority="6">
      <colorScale>
        <cfvo type="min"/>
        <cfvo type="max"/>
        <color rgb="FFFFEF9C"/>
        <color rgb="FF63BE7B"/>
      </colorScale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firstPageNumber="10" fitToHeight="0" orientation="landscape" useFirstPageNumber="1" r:id="rId1"/>
  <headerFooter>
    <oddFooter>&amp;C&amp;P</oddFooter>
  </headerFooter>
  <colBreaks count="1" manualBreakCount="1">
    <brk id="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8876B-785B-4288-B51C-E28CF0B9F01C}">
  <sheetPr filterMode="1">
    <tabColor theme="9" tint="0.79998168889431442"/>
    <pageSetUpPr fitToPage="1"/>
  </sheetPr>
  <dimension ref="A1:S169"/>
  <sheetViews>
    <sheetView tabSelected="1" view="pageBreakPreview" zoomScaleNormal="100" zoomScaleSheetLayoutView="100" workbookViewId="0">
      <selection activeCell="D16" sqref="D16"/>
    </sheetView>
  </sheetViews>
  <sheetFormatPr defaultColWidth="15.42578125" defaultRowHeight="16.5" customHeight="1" x14ac:dyDescent="0.2"/>
  <cols>
    <col min="1" max="1" width="10.42578125" style="32" customWidth="1"/>
    <col min="2" max="3" width="6.5703125" style="18" bestFit="1" customWidth="1"/>
    <col min="4" max="4" width="72.140625" style="18" customWidth="1"/>
    <col min="5" max="5" width="4.85546875" style="18" bestFit="1" customWidth="1"/>
    <col min="6" max="6" width="10" style="18" bestFit="1" customWidth="1"/>
    <col min="7" max="7" width="12.7109375" style="18" customWidth="1"/>
    <col min="8" max="8" width="13.28515625" style="18" bestFit="1" customWidth="1"/>
    <col min="9" max="9" width="13.140625" style="33" hidden="1" customWidth="1"/>
    <col min="10" max="10" width="11.7109375" style="204" customWidth="1"/>
    <col min="11" max="18" width="5.7109375" style="204" customWidth="1"/>
    <col min="19" max="19" width="15.42578125" style="204"/>
    <col min="20" max="255" width="15.42578125" style="18"/>
    <col min="256" max="256" width="10.42578125" style="18" customWidth="1"/>
    <col min="257" max="258" width="6.5703125" style="18" bestFit="1" customWidth="1"/>
    <col min="259" max="259" width="72.140625" style="18" customWidth="1"/>
    <col min="260" max="260" width="4.42578125" style="18" bestFit="1" customWidth="1"/>
    <col min="261" max="261" width="10" style="18" bestFit="1" customWidth="1"/>
    <col min="262" max="263" width="12.7109375" style="18" customWidth="1"/>
    <col min="264" max="264" width="13.28515625" style="18" bestFit="1" customWidth="1"/>
    <col min="265" max="265" width="13.140625" style="18" customWidth="1"/>
    <col min="266" max="266" width="7.85546875" style="18" bestFit="1" customWidth="1"/>
    <col min="267" max="267" width="8.28515625" style="18" customWidth="1"/>
    <col min="268" max="268" width="10.5703125" style="18" customWidth="1"/>
    <col min="269" max="511" width="15.42578125" style="18"/>
    <col min="512" max="512" width="10.42578125" style="18" customWidth="1"/>
    <col min="513" max="514" width="6.5703125" style="18" bestFit="1" customWidth="1"/>
    <col min="515" max="515" width="72.140625" style="18" customWidth="1"/>
    <col min="516" max="516" width="4.42578125" style="18" bestFit="1" customWidth="1"/>
    <col min="517" max="517" width="10" style="18" bestFit="1" customWidth="1"/>
    <col min="518" max="519" width="12.7109375" style="18" customWidth="1"/>
    <col min="520" max="520" width="13.28515625" style="18" bestFit="1" customWidth="1"/>
    <col min="521" max="521" width="13.140625" style="18" customWidth="1"/>
    <col min="522" max="522" width="7.85546875" style="18" bestFit="1" customWidth="1"/>
    <col min="523" max="523" width="8.28515625" style="18" customWidth="1"/>
    <col min="524" max="524" width="10.5703125" style="18" customWidth="1"/>
    <col min="525" max="767" width="15.42578125" style="18"/>
    <col min="768" max="768" width="10.42578125" style="18" customWidth="1"/>
    <col min="769" max="770" width="6.5703125" style="18" bestFit="1" customWidth="1"/>
    <col min="771" max="771" width="72.140625" style="18" customWidth="1"/>
    <col min="772" max="772" width="4.42578125" style="18" bestFit="1" customWidth="1"/>
    <col min="773" max="773" width="10" style="18" bestFit="1" customWidth="1"/>
    <col min="774" max="775" width="12.7109375" style="18" customWidth="1"/>
    <col min="776" max="776" width="13.28515625" style="18" bestFit="1" customWidth="1"/>
    <col min="777" max="777" width="13.140625" style="18" customWidth="1"/>
    <col min="778" max="778" width="7.85546875" style="18" bestFit="1" customWidth="1"/>
    <col min="779" max="779" width="8.28515625" style="18" customWidth="1"/>
    <col min="780" max="780" width="10.5703125" style="18" customWidth="1"/>
    <col min="781" max="1023" width="15.42578125" style="18"/>
    <col min="1024" max="1024" width="10.42578125" style="18" customWidth="1"/>
    <col min="1025" max="1026" width="6.5703125" style="18" bestFit="1" customWidth="1"/>
    <col min="1027" max="1027" width="72.140625" style="18" customWidth="1"/>
    <col min="1028" max="1028" width="4.42578125" style="18" bestFit="1" customWidth="1"/>
    <col min="1029" max="1029" width="10" style="18" bestFit="1" customWidth="1"/>
    <col min="1030" max="1031" width="12.7109375" style="18" customWidth="1"/>
    <col min="1032" max="1032" width="13.28515625" style="18" bestFit="1" customWidth="1"/>
    <col min="1033" max="1033" width="13.140625" style="18" customWidth="1"/>
    <col min="1034" max="1034" width="7.85546875" style="18" bestFit="1" customWidth="1"/>
    <col min="1035" max="1035" width="8.28515625" style="18" customWidth="1"/>
    <col min="1036" max="1036" width="10.5703125" style="18" customWidth="1"/>
    <col min="1037" max="1279" width="15.42578125" style="18"/>
    <col min="1280" max="1280" width="10.42578125" style="18" customWidth="1"/>
    <col min="1281" max="1282" width="6.5703125" style="18" bestFit="1" customWidth="1"/>
    <col min="1283" max="1283" width="72.140625" style="18" customWidth="1"/>
    <col min="1284" max="1284" width="4.42578125" style="18" bestFit="1" customWidth="1"/>
    <col min="1285" max="1285" width="10" style="18" bestFit="1" customWidth="1"/>
    <col min="1286" max="1287" width="12.7109375" style="18" customWidth="1"/>
    <col min="1288" max="1288" width="13.28515625" style="18" bestFit="1" customWidth="1"/>
    <col min="1289" max="1289" width="13.140625" style="18" customWidth="1"/>
    <col min="1290" max="1290" width="7.85546875" style="18" bestFit="1" customWidth="1"/>
    <col min="1291" max="1291" width="8.28515625" style="18" customWidth="1"/>
    <col min="1292" max="1292" width="10.5703125" style="18" customWidth="1"/>
    <col min="1293" max="1535" width="15.42578125" style="18"/>
    <col min="1536" max="1536" width="10.42578125" style="18" customWidth="1"/>
    <col min="1537" max="1538" width="6.5703125" style="18" bestFit="1" customWidth="1"/>
    <col min="1539" max="1539" width="72.140625" style="18" customWidth="1"/>
    <col min="1540" max="1540" width="4.42578125" style="18" bestFit="1" customWidth="1"/>
    <col min="1541" max="1541" width="10" style="18" bestFit="1" customWidth="1"/>
    <col min="1542" max="1543" width="12.7109375" style="18" customWidth="1"/>
    <col min="1544" max="1544" width="13.28515625" style="18" bestFit="1" customWidth="1"/>
    <col min="1545" max="1545" width="13.140625" style="18" customWidth="1"/>
    <col min="1546" max="1546" width="7.85546875" style="18" bestFit="1" customWidth="1"/>
    <col min="1547" max="1547" width="8.28515625" style="18" customWidth="1"/>
    <col min="1548" max="1548" width="10.5703125" style="18" customWidth="1"/>
    <col min="1549" max="1791" width="15.42578125" style="18"/>
    <col min="1792" max="1792" width="10.42578125" style="18" customWidth="1"/>
    <col min="1793" max="1794" width="6.5703125" style="18" bestFit="1" customWidth="1"/>
    <col min="1795" max="1795" width="72.140625" style="18" customWidth="1"/>
    <col min="1796" max="1796" width="4.42578125" style="18" bestFit="1" customWidth="1"/>
    <col min="1797" max="1797" width="10" style="18" bestFit="1" customWidth="1"/>
    <col min="1798" max="1799" width="12.7109375" style="18" customWidth="1"/>
    <col min="1800" max="1800" width="13.28515625" style="18" bestFit="1" customWidth="1"/>
    <col min="1801" max="1801" width="13.140625" style="18" customWidth="1"/>
    <col min="1802" max="1802" width="7.85546875" style="18" bestFit="1" customWidth="1"/>
    <col min="1803" max="1803" width="8.28515625" style="18" customWidth="1"/>
    <col min="1804" max="1804" width="10.5703125" style="18" customWidth="1"/>
    <col min="1805" max="2047" width="15.42578125" style="18"/>
    <col min="2048" max="2048" width="10.42578125" style="18" customWidth="1"/>
    <col min="2049" max="2050" width="6.5703125" style="18" bestFit="1" customWidth="1"/>
    <col min="2051" max="2051" width="72.140625" style="18" customWidth="1"/>
    <col min="2052" max="2052" width="4.42578125" style="18" bestFit="1" customWidth="1"/>
    <col min="2053" max="2053" width="10" style="18" bestFit="1" customWidth="1"/>
    <col min="2054" max="2055" width="12.7109375" style="18" customWidth="1"/>
    <col min="2056" max="2056" width="13.28515625" style="18" bestFit="1" customWidth="1"/>
    <col min="2057" max="2057" width="13.140625" style="18" customWidth="1"/>
    <col min="2058" max="2058" width="7.85546875" style="18" bestFit="1" customWidth="1"/>
    <col min="2059" max="2059" width="8.28515625" style="18" customWidth="1"/>
    <col min="2060" max="2060" width="10.5703125" style="18" customWidth="1"/>
    <col min="2061" max="2303" width="15.42578125" style="18"/>
    <col min="2304" max="2304" width="10.42578125" style="18" customWidth="1"/>
    <col min="2305" max="2306" width="6.5703125" style="18" bestFit="1" customWidth="1"/>
    <col min="2307" max="2307" width="72.140625" style="18" customWidth="1"/>
    <col min="2308" max="2308" width="4.42578125" style="18" bestFit="1" customWidth="1"/>
    <col min="2309" max="2309" width="10" style="18" bestFit="1" customWidth="1"/>
    <col min="2310" max="2311" width="12.7109375" style="18" customWidth="1"/>
    <col min="2312" max="2312" width="13.28515625" style="18" bestFit="1" customWidth="1"/>
    <col min="2313" max="2313" width="13.140625" style="18" customWidth="1"/>
    <col min="2314" max="2314" width="7.85546875" style="18" bestFit="1" customWidth="1"/>
    <col min="2315" max="2315" width="8.28515625" style="18" customWidth="1"/>
    <col min="2316" max="2316" width="10.5703125" style="18" customWidth="1"/>
    <col min="2317" max="2559" width="15.42578125" style="18"/>
    <col min="2560" max="2560" width="10.42578125" style="18" customWidth="1"/>
    <col min="2561" max="2562" width="6.5703125" style="18" bestFit="1" customWidth="1"/>
    <col min="2563" max="2563" width="72.140625" style="18" customWidth="1"/>
    <col min="2564" max="2564" width="4.42578125" style="18" bestFit="1" customWidth="1"/>
    <col min="2565" max="2565" width="10" style="18" bestFit="1" customWidth="1"/>
    <col min="2566" max="2567" width="12.7109375" style="18" customWidth="1"/>
    <col min="2568" max="2568" width="13.28515625" style="18" bestFit="1" customWidth="1"/>
    <col min="2569" max="2569" width="13.140625" style="18" customWidth="1"/>
    <col min="2570" max="2570" width="7.85546875" style="18" bestFit="1" customWidth="1"/>
    <col min="2571" max="2571" width="8.28515625" style="18" customWidth="1"/>
    <col min="2572" max="2572" width="10.5703125" style="18" customWidth="1"/>
    <col min="2573" max="2815" width="15.42578125" style="18"/>
    <col min="2816" max="2816" width="10.42578125" style="18" customWidth="1"/>
    <col min="2817" max="2818" width="6.5703125" style="18" bestFit="1" customWidth="1"/>
    <col min="2819" max="2819" width="72.140625" style="18" customWidth="1"/>
    <col min="2820" max="2820" width="4.42578125" style="18" bestFit="1" customWidth="1"/>
    <col min="2821" max="2821" width="10" style="18" bestFit="1" customWidth="1"/>
    <col min="2822" max="2823" width="12.7109375" style="18" customWidth="1"/>
    <col min="2824" max="2824" width="13.28515625" style="18" bestFit="1" customWidth="1"/>
    <col min="2825" max="2825" width="13.140625" style="18" customWidth="1"/>
    <col min="2826" max="2826" width="7.85546875" style="18" bestFit="1" customWidth="1"/>
    <col min="2827" max="2827" width="8.28515625" style="18" customWidth="1"/>
    <col min="2828" max="2828" width="10.5703125" style="18" customWidth="1"/>
    <col min="2829" max="3071" width="15.42578125" style="18"/>
    <col min="3072" max="3072" width="10.42578125" style="18" customWidth="1"/>
    <col min="3073" max="3074" width="6.5703125" style="18" bestFit="1" customWidth="1"/>
    <col min="3075" max="3075" width="72.140625" style="18" customWidth="1"/>
    <col min="3076" max="3076" width="4.42578125" style="18" bestFit="1" customWidth="1"/>
    <col min="3077" max="3077" width="10" style="18" bestFit="1" customWidth="1"/>
    <col min="3078" max="3079" width="12.7109375" style="18" customWidth="1"/>
    <col min="3080" max="3080" width="13.28515625" style="18" bestFit="1" customWidth="1"/>
    <col min="3081" max="3081" width="13.140625" style="18" customWidth="1"/>
    <col min="3082" max="3082" width="7.85546875" style="18" bestFit="1" customWidth="1"/>
    <col min="3083" max="3083" width="8.28515625" style="18" customWidth="1"/>
    <col min="3084" max="3084" width="10.5703125" style="18" customWidth="1"/>
    <col min="3085" max="3327" width="15.42578125" style="18"/>
    <col min="3328" max="3328" width="10.42578125" style="18" customWidth="1"/>
    <col min="3329" max="3330" width="6.5703125" style="18" bestFit="1" customWidth="1"/>
    <col min="3331" max="3331" width="72.140625" style="18" customWidth="1"/>
    <col min="3332" max="3332" width="4.42578125" style="18" bestFit="1" customWidth="1"/>
    <col min="3333" max="3333" width="10" style="18" bestFit="1" customWidth="1"/>
    <col min="3334" max="3335" width="12.7109375" style="18" customWidth="1"/>
    <col min="3336" max="3336" width="13.28515625" style="18" bestFit="1" customWidth="1"/>
    <col min="3337" max="3337" width="13.140625" style="18" customWidth="1"/>
    <col min="3338" max="3338" width="7.85546875" style="18" bestFit="1" customWidth="1"/>
    <col min="3339" max="3339" width="8.28515625" style="18" customWidth="1"/>
    <col min="3340" max="3340" width="10.5703125" style="18" customWidth="1"/>
    <col min="3341" max="3583" width="15.42578125" style="18"/>
    <col min="3584" max="3584" width="10.42578125" style="18" customWidth="1"/>
    <col min="3585" max="3586" width="6.5703125" style="18" bestFit="1" customWidth="1"/>
    <col min="3587" max="3587" width="72.140625" style="18" customWidth="1"/>
    <col min="3588" max="3588" width="4.42578125" style="18" bestFit="1" customWidth="1"/>
    <col min="3589" max="3589" width="10" style="18" bestFit="1" customWidth="1"/>
    <col min="3590" max="3591" width="12.7109375" style="18" customWidth="1"/>
    <col min="3592" max="3592" width="13.28515625" style="18" bestFit="1" customWidth="1"/>
    <col min="3593" max="3593" width="13.140625" style="18" customWidth="1"/>
    <col min="3594" max="3594" width="7.85546875" style="18" bestFit="1" customWidth="1"/>
    <col min="3595" max="3595" width="8.28515625" style="18" customWidth="1"/>
    <col min="3596" max="3596" width="10.5703125" style="18" customWidth="1"/>
    <col min="3597" max="3839" width="15.42578125" style="18"/>
    <col min="3840" max="3840" width="10.42578125" style="18" customWidth="1"/>
    <col min="3841" max="3842" width="6.5703125" style="18" bestFit="1" customWidth="1"/>
    <col min="3843" max="3843" width="72.140625" style="18" customWidth="1"/>
    <col min="3844" max="3844" width="4.42578125" style="18" bestFit="1" customWidth="1"/>
    <col min="3845" max="3845" width="10" style="18" bestFit="1" customWidth="1"/>
    <col min="3846" max="3847" width="12.7109375" style="18" customWidth="1"/>
    <col min="3848" max="3848" width="13.28515625" style="18" bestFit="1" customWidth="1"/>
    <col min="3849" max="3849" width="13.140625" style="18" customWidth="1"/>
    <col min="3850" max="3850" width="7.85546875" style="18" bestFit="1" customWidth="1"/>
    <col min="3851" max="3851" width="8.28515625" style="18" customWidth="1"/>
    <col min="3852" max="3852" width="10.5703125" style="18" customWidth="1"/>
    <col min="3853" max="4095" width="15.42578125" style="18"/>
    <col min="4096" max="4096" width="10.42578125" style="18" customWidth="1"/>
    <col min="4097" max="4098" width="6.5703125" style="18" bestFit="1" customWidth="1"/>
    <col min="4099" max="4099" width="72.140625" style="18" customWidth="1"/>
    <col min="4100" max="4100" width="4.42578125" style="18" bestFit="1" customWidth="1"/>
    <col min="4101" max="4101" width="10" style="18" bestFit="1" customWidth="1"/>
    <col min="4102" max="4103" width="12.7109375" style="18" customWidth="1"/>
    <col min="4104" max="4104" width="13.28515625" style="18" bestFit="1" customWidth="1"/>
    <col min="4105" max="4105" width="13.140625" style="18" customWidth="1"/>
    <col min="4106" max="4106" width="7.85546875" style="18" bestFit="1" customWidth="1"/>
    <col min="4107" max="4107" width="8.28515625" style="18" customWidth="1"/>
    <col min="4108" max="4108" width="10.5703125" style="18" customWidth="1"/>
    <col min="4109" max="4351" width="15.42578125" style="18"/>
    <col min="4352" max="4352" width="10.42578125" style="18" customWidth="1"/>
    <col min="4353" max="4354" width="6.5703125" style="18" bestFit="1" customWidth="1"/>
    <col min="4355" max="4355" width="72.140625" style="18" customWidth="1"/>
    <col min="4356" max="4356" width="4.42578125" style="18" bestFit="1" customWidth="1"/>
    <col min="4357" max="4357" width="10" style="18" bestFit="1" customWidth="1"/>
    <col min="4358" max="4359" width="12.7109375" style="18" customWidth="1"/>
    <col min="4360" max="4360" width="13.28515625" style="18" bestFit="1" customWidth="1"/>
    <col min="4361" max="4361" width="13.140625" style="18" customWidth="1"/>
    <col min="4362" max="4362" width="7.85546875" style="18" bestFit="1" customWidth="1"/>
    <col min="4363" max="4363" width="8.28515625" style="18" customWidth="1"/>
    <col min="4364" max="4364" width="10.5703125" style="18" customWidth="1"/>
    <col min="4365" max="4607" width="15.42578125" style="18"/>
    <col min="4608" max="4608" width="10.42578125" style="18" customWidth="1"/>
    <col min="4609" max="4610" width="6.5703125" style="18" bestFit="1" customWidth="1"/>
    <col min="4611" max="4611" width="72.140625" style="18" customWidth="1"/>
    <col min="4612" max="4612" width="4.42578125" style="18" bestFit="1" customWidth="1"/>
    <col min="4613" max="4613" width="10" style="18" bestFit="1" customWidth="1"/>
    <col min="4614" max="4615" width="12.7109375" style="18" customWidth="1"/>
    <col min="4616" max="4616" width="13.28515625" style="18" bestFit="1" customWidth="1"/>
    <col min="4617" max="4617" width="13.140625" style="18" customWidth="1"/>
    <col min="4618" max="4618" width="7.85546875" style="18" bestFit="1" customWidth="1"/>
    <col min="4619" max="4619" width="8.28515625" style="18" customWidth="1"/>
    <col min="4620" max="4620" width="10.5703125" style="18" customWidth="1"/>
    <col min="4621" max="4863" width="15.42578125" style="18"/>
    <col min="4864" max="4864" width="10.42578125" style="18" customWidth="1"/>
    <col min="4865" max="4866" width="6.5703125" style="18" bestFit="1" customWidth="1"/>
    <col min="4867" max="4867" width="72.140625" style="18" customWidth="1"/>
    <col min="4868" max="4868" width="4.42578125" style="18" bestFit="1" customWidth="1"/>
    <col min="4869" max="4869" width="10" style="18" bestFit="1" customWidth="1"/>
    <col min="4870" max="4871" width="12.7109375" style="18" customWidth="1"/>
    <col min="4872" max="4872" width="13.28515625" style="18" bestFit="1" customWidth="1"/>
    <col min="4873" max="4873" width="13.140625" style="18" customWidth="1"/>
    <col min="4874" max="4874" width="7.85546875" style="18" bestFit="1" customWidth="1"/>
    <col min="4875" max="4875" width="8.28515625" style="18" customWidth="1"/>
    <col min="4876" max="4876" width="10.5703125" style="18" customWidth="1"/>
    <col min="4877" max="5119" width="15.42578125" style="18"/>
    <col min="5120" max="5120" width="10.42578125" style="18" customWidth="1"/>
    <col min="5121" max="5122" width="6.5703125" style="18" bestFit="1" customWidth="1"/>
    <col min="5123" max="5123" width="72.140625" style="18" customWidth="1"/>
    <col min="5124" max="5124" width="4.42578125" style="18" bestFit="1" customWidth="1"/>
    <col min="5125" max="5125" width="10" style="18" bestFit="1" customWidth="1"/>
    <col min="5126" max="5127" width="12.7109375" style="18" customWidth="1"/>
    <col min="5128" max="5128" width="13.28515625" style="18" bestFit="1" customWidth="1"/>
    <col min="5129" max="5129" width="13.140625" style="18" customWidth="1"/>
    <col min="5130" max="5130" width="7.85546875" style="18" bestFit="1" customWidth="1"/>
    <col min="5131" max="5131" width="8.28515625" style="18" customWidth="1"/>
    <col min="5132" max="5132" width="10.5703125" style="18" customWidth="1"/>
    <col min="5133" max="5375" width="15.42578125" style="18"/>
    <col min="5376" max="5376" width="10.42578125" style="18" customWidth="1"/>
    <col min="5377" max="5378" width="6.5703125" style="18" bestFit="1" customWidth="1"/>
    <col min="5379" max="5379" width="72.140625" style="18" customWidth="1"/>
    <col min="5380" max="5380" width="4.42578125" style="18" bestFit="1" customWidth="1"/>
    <col min="5381" max="5381" width="10" style="18" bestFit="1" customWidth="1"/>
    <col min="5382" max="5383" width="12.7109375" style="18" customWidth="1"/>
    <col min="5384" max="5384" width="13.28515625" style="18" bestFit="1" customWidth="1"/>
    <col min="5385" max="5385" width="13.140625" style="18" customWidth="1"/>
    <col min="5386" max="5386" width="7.85546875" style="18" bestFit="1" customWidth="1"/>
    <col min="5387" max="5387" width="8.28515625" style="18" customWidth="1"/>
    <col min="5388" max="5388" width="10.5703125" style="18" customWidth="1"/>
    <col min="5389" max="5631" width="15.42578125" style="18"/>
    <col min="5632" max="5632" width="10.42578125" style="18" customWidth="1"/>
    <col min="5633" max="5634" width="6.5703125" style="18" bestFit="1" customWidth="1"/>
    <col min="5635" max="5635" width="72.140625" style="18" customWidth="1"/>
    <col min="5636" max="5636" width="4.42578125" style="18" bestFit="1" customWidth="1"/>
    <col min="5637" max="5637" width="10" style="18" bestFit="1" customWidth="1"/>
    <col min="5638" max="5639" width="12.7109375" style="18" customWidth="1"/>
    <col min="5640" max="5640" width="13.28515625" style="18" bestFit="1" customWidth="1"/>
    <col min="5641" max="5641" width="13.140625" style="18" customWidth="1"/>
    <col min="5642" max="5642" width="7.85546875" style="18" bestFit="1" customWidth="1"/>
    <col min="5643" max="5643" width="8.28515625" style="18" customWidth="1"/>
    <col min="5644" max="5644" width="10.5703125" style="18" customWidth="1"/>
    <col min="5645" max="5887" width="15.42578125" style="18"/>
    <col min="5888" max="5888" width="10.42578125" style="18" customWidth="1"/>
    <col min="5889" max="5890" width="6.5703125" style="18" bestFit="1" customWidth="1"/>
    <col min="5891" max="5891" width="72.140625" style="18" customWidth="1"/>
    <col min="5892" max="5892" width="4.42578125" style="18" bestFit="1" customWidth="1"/>
    <col min="5893" max="5893" width="10" style="18" bestFit="1" customWidth="1"/>
    <col min="5894" max="5895" width="12.7109375" style="18" customWidth="1"/>
    <col min="5896" max="5896" width="13.28515625" style="18" bestFit="1" customWidth="1"/>
    <col min="5897" max="5897" width="13.140625" style="18" customWidth="1"/>
    <col min="5898" max="5898" width="7.85546875" style="18" bestFit="1" customWidth="1"/>
    <col min="5899" max="5899" width="8.28515625" style="18" customWidth="1"/>
    <col min="5900" max="5900" width="10.5703125" style="18" customWidth="1"/>
    <col min="5901" max="6143" width="15.42578125" style="18"/>
    <col min="6144" max="6144" width="10.42578125" style="18" customWidth="1"/>
    <col min="6145" max="6146" width="6.5703125" style="18" bestFit="1" customWidth="1"/>
    <col min="6147" max="6147" width="72.140625" style="18" customWidth="1"/>
    <col min="6148" max="6148" width="4.42578125" style="18" bestFit="1" customWidth="1"/>
    <col min="6149" max="6149" width="10" style="18" bestFit="1" customWidth="1"/>
    <col min="6150" max="6151" width="12.7109375" style="18" customWidth="1"/>
    <col min="6152" max="6152" width="13.28515625" style="18" bestFit="1" customWidth="1"/>
    <col min="6153" max="6153" width="13.140625" style="18" customWidth="1"/>
    <col min="6154" max="6154" width="7.85546875" style="18" bestFit="1" customWidth="1"/>
    <col min="6155" max="6155" width="8.28515625" style="18" customWidth="1"/>
    <col min="6156" max="6156" width="10.5703125" style="18" customWidth="1"/>
    <col min="6157" max="6399" width="15.42578125" style="18"/>
    <col min="6400" max="6400" width="10.42578125" style="18" customWidth="1"/>
    <col min="6401" max="6402" width="6.5703125" style="18" bestFit="1" customWidth="1"/>
    <col min="6403" max="6403" width="72.140625" style="18" customWidth="1"/>
    <col min="6404" max="6404" width="4.42578125" style="18" bestFit="1" customWidth="1"/>
    <col min="6405" max="6405" width="10" style="18" bestFit="1" customWidth="1"/>
    <col min="6406" max="6407" width="12.7109375" style="18" customWidth="1"/>
    <col min="6408" max="6408" width="13.28515625" style="18" bestFit="1" customWidth="1"/>
    <col min="6409" max="6409" width="13.140625" style="18" customWidth="1"/>
    <col min="6410" max="6410" width="7.85546875" style="18" bestFit="1" customWidth="1"/>
    <col min="6411" max="6411" width="8.28515625" style="18" customWidth="1"/>
    <col min="6412" max="6412" width="10.5703125" style="18" customWidth="1"/>
    <col min="6413" max="6655" width="15.42578125" style="18"/>
    <col min="6656" max="6656" width="10.42578125" style="18" customWidth="1"/>
    <col min="6657" max="6658" width="6.5703125" style="18" bestFit="1" customWidth="1"/>
    <col min="6659" max="6659" width="72.140625" style="18" customWidth="1"/>
    <col min="6660" max="6660" width="4.42578125" style="18" bestFit="1" customWidth="1"/>
    <col min="6661" max="6661" width="10" style="18" bestFit="1" customWidth="1"/>
    <col min="6662" max="6663" width="12.7109375" style="18" customWidth="1"/>
    <col min="6664" max="6664" width="13.28515625" style="18" bestFit="1" customWidth="1"/>
    <col min="6665" max="6665" width="13.140625" style="18" customWidth="1"/>
    <col min="6666" max="6666" width="7.85546875" style="18" bestFit="1" customWidth="1"/>
    <col min="6667" max="6667" width="8.28515625" style="18" customWidth="1"/>
    <col min="6668" max="6668" width="10.5703125" style="18" customWidth="1"/>
    <col min="6669" max="6911" width="15.42578125" style="18"/>
    <col min="6912" max="6912" width="10.42578125" style="18" customWidth="1"/>
    <col min="6913" max="6914" width="6.5703125" style="18" bestFit="1" customWidth="1"/>
    <col min="6915" max="6915" width="72.140625" style="18" customWidth="1"/>
    <col min="6916" max="6916" width="4.42578125" style="18" bestFit="1" customWidth="1"/>
    <col min="6917" max="6917" width="10" style="18" bestFit="1" customWidth="1"/>
    <col min="6918" max="6919" width="12.7109375" style="18" customWidth="1"/>
    <col min="6920" max="6920" width="13.28515625" style="18" bestFit="1" customWidth="1"/>
    <col min="6921" max="6921" width="13.140625" style="18" customWidth="1"/>
    <col min="6922" max="6922" width="7.85546875" style="18" bestFit="1" customWidth="1"/>
    <col min="6923" max="6923" width="8.28515625" style="18" customWidth="1"/>
    <col min="6924" max="6924" width="10.5703125" style="18" customWidth="1"/>
    <col min="6925" max="7167" width="15.42578125" style="18"/>
    <col min="7168" max="7168" width="10.42578125" style="18" customWidth="1"/>
    <col min="7169" max="7170" width="6.5703125" style="18" bestFit="1" customWidth="1"/>
    <col min="7171" max="7171" width="72.140625" style="18" customWidth="1"/>
    <col min="7172" max="7172" width="4.42578125" style="18" bestFit="1" customWidth="1"/>
    <col min="7173" max="7173" width="10" style="18" bestFit="1" customWidth="1"/>
    <col min="7174" max="7175" width="12.7109375" style="18" customWidth="1"/>
    <col min="7176" max="7176" width="13.28515625" style="18" bestFit="1" customWidth="1"/>
    <col min="7177" max="7177" width="13.140625" style="18" customWidth="1"/>
    <col min="7178" max="7178" width="7.85546875" style="18" bestFit="1" customWidth="1"/>
    <col min="7179" max="7179" width="8.28515625" style="18" customWidth="1"/>
    <col min="7180" max="7180" width="10.5703125" style="18" customWidth="1"/>
    <col min="7181" max="7423" width="15.42578125" style="18"/>
    <col min="7424" max="7424" width="10.42578125" style="18" customWidth="1"/>
    <col min="7425" max="7426" width="6.5703125" style="18" bestFit="1" customWidth="1"/>
    <col min="7427" max="7427" width="72.140625" style="18" customWidth="1"/>
    <col min="7428" max="7428" width="4.42578125" style="18" bestFit="1" customWidth="1"/>
    <col min="7429" max="7429" width="10" style="18" bestFit="1" customWidth="1"/>
    <col min="7430" max="7431" width="12.7109375" style="18" customWidth="1"/>
    <col min="7432" max="7432" width="13.28515625" style="18" bestFit="1" customWidth="1"/>
    <col min="7433" max="7433" width="13.140625" style="18" customWidth="1"/>
    <col min="7434" max="7434" width="7.85546875" style="18" bestFit="1" customWidth="1"/>
    <col min="7435" max="7435" width="8.28515625" style="18" customWidth="1"/>
    <col min="7436" max="7436" width="10.5703125" style="18" customWidth="1"/>
    <col min="7437" max="7679" width="15.42578125" style="18"/>
    <col min="7680" max="7680" width="10.42578125" style="18" customWidth="1"/>
    <col min="7681" max="7682" width="6.5703125" style="18" bestFit="1" customWidth="1"/>
    <col min="7683" max="7683" width="72.140625" style="18" customWidth="1"/>
    <col min="7684" max="7684" width="4.42578125" style="18" bestFit="1" customWidth="1"/>
    <col min="7685" max="7685" width="10" style="18" bestFit="1" customWidth="1"/>
    <col min="7686" max="7687" width="12.7109375" style="18" customWidth="1"/>
    <col min="7688" max="7688" width="13.28515625" style="18" bestFit="1" customWidth="1"/>
    <col min="7689" max="7689" width="13.140625" style="18" customWidth="1"/>
    <col min="7690" max="7690" width="7.85546875" style="18" bestFit="1" customWidth="1"/>
    <col min="7691" max="7691" width="8.28515625" style="18" customWidth="1"/>
    <col min="7692" max="7692" width="10.5703125" style="18" customWidth="1"/>
    <col min="7693" max="7935" width="15.42578125" style="18"/>
    <col min="7936" max="7936" width="10.42578125" style="18" customWidth="1"/>
    <col min="7937" max="7938" width="6.5703125" style="18" bestFit="1" customWidth="1"/>
    <col min="7939" max="7939" width="72.140625" style="18" customWidth="1"/>
    <col min="7940" max="7940" width="4.42578125" style="18" bestFit="1" customWidth="1"/>
    <col min="7941" max="7941" width="10" style="18" bestFit="1" customWidth="1"/>
    <col min="7942" max="7943" width="12.7109375" style="18" customWidth="1"/>
    <col min="7944" max="7944" width="13.28515625" style="18" bestFit="1" customWidth="1"/>
    <col min="7945" max="7945" width="13.140625" style="18" customWidth="1"/>
    <col min="7946" max="7946" width="7.85546875" style="18" bestFit="1" customWidth="1"/>
    <col min="7947" max="7947" width="8.28515625" style="18" customWidth="1"/>
    <col min="7948" max="7948" width="10.5703125" style="18" customWidth="1"/>
    <col min="7949" max="8191" width="15.42578125" style="18"/>
    <col min="8192" max="8192" width="10.42578125" style="18" customWidth="1"/>
    <col min="8193" max="8194" width="6.5703125" style="18" bestFit="1" customWidth="1"/>
    <col min="8195" max="8195" width="72.140625" style="18" customWidth="1"/>
    <col min="8196" max="8196" width="4.42578125" style="18" bestFit="1" customWidth="1"/>
    <col min="8197" max="8197" width="10" style="18" bestFit="1" customWidth="1"/>
    <col min="8198" max="8199" width="12.7109375" style="18" customWidth="1"/>
    <col min="8200" max="8200" width="13.28515625" style="18" bestFit="1" customWidth="1"/>
    <col min="8201" max="8201" width="13.140625" style="18" customWidth="1"/>
    <col min="8202" max="8202" width="7.85546875" style="18" bestFit="1" customWidth="1"/>
    <col min="8203" max="8203" width="8.28515625" style="18" customWidth="1"/>
    <col min="8204" max="8204" width="10.5703125" style="18" customWidth="1"/>
    <col min="8205" max="8447" width="15.42578125" style="18"/>
    <col min="8448" max="8448" width="10.42578125" style="18" customWidth="1"/>
    <col min="8449" max="8450" width="6.5703125" style="18" bestFit="1" customWidth="1"/>
    <col min="8451" max="8451" width="72.140625" style="18" customWidth="1"/>
    <col min="8452" max="8452" width="4.42578125" style="18" bestFit="1" customWidth="1"/>
    <col min="8453" max="8453" width="10" style="18" bestFit="1" customWidth="1"/>
    <col min="8454" max="8455" width="12.7109375" style="18" customWidth="1"/>
    <col min="8456" max="8456" width="13.28515625" style="18" bestFit="1" customWidth="1"/>
    <col min="8457" max="8457" width="13.140625" style="18" customWidth="1"/>
    <col min="8458" max="8458" width="7.85546875" style="18" bestFit="1" customWidth="1"/>
    <col min="8459" max="8459" width="8.28515625" style="18" customWidth="1"/>
    <col min="8460" max="8460" width="10.5703125" style="18" customWidth="1"/>
    <col min="8461" max="8703" width="15.42578125" style="18"/>
    <col min="8704" max="8704" width="10.42578125" style="18" customWidth="1"/>
    <col min="8705" max="8706" width="6.5703125" style="18" bestFit="1" customWidth="1"/>
    <col min="8707" max="8707" width="72.140625" style="18" customWidth="1"/>
    <col min="8708" max="8708" width="4.42578125" style="18" bestFit="1" customWidth="1"/>
    <col min="8709" max="8709" width="10" style="18" bestFit="1" customWidth="1"/>
    <col min="8710" max="8711" width="12.7109375" style="18" customWidth="1"/>
    <col min="8712" max="8712" width="13.28515625" style="18" bestFit="1" customWidth="1"/>
    <col min="8713" max="8713" width="13.140625" style="18" customWidth="1"/>
    <col min="8714" max="8714" width="7.85546875" style="18" bestFit="1" customWidth="1"/>
    <col min="8715" max="8715" width="8.28515625" style="18" customWidth="1"/>
    <col min="8716" max="8716" width="10.5703125" style="18" customWidth="1"/>
    <col min="8717" max="8959" width="15.42578125" style="18"/>
    <col min="8960" max="8960" width="10.42578125" style="18" customWidth="1"/>
    <col min="8961" max="8962" width="6.5703125" style="18" bestFit="1" customWidth="1"/>
    <col min="8963" max="8963" width="72.140625" style="18" customWidth="1"/>
    <col min="8964" max="8964" width="4.42578125" style="18" bestFit="1" customWidth="1"/>
    <col min="8965" max="8965" width="10" style="18" bestFit="1" customWidth="1"/>
    <col min="8966" max="8967" width="12.7109375" style="18" customWidth="1"/>
    <col min="8968" max="8968" width="13.28515625" style="18" bestFit="1" customWidth="1"/>
    <col min="8969" max="8969" width="13.140625" style="18" customWidth="1"/>
    <col min="8970" max="8970" width="7.85546875" style="18" bestFit="1" customWidth="1"/>
    <col min="8971" max="8971" width="8.28515625" style="18" customWidth="1"/>
    <col min="8972" max="8972" width="10.5703125" style="18" customWidth="1"/>
    <col min="8973" max="9215" width="15.42578125" style="18"/>
    <col min="9216" max="9216" width="10.42578125" style="18" customWidth="1"/>
    <col min="9217" max="9218" width="6.5703125" style="18" bestFit="1" customWidth="1"/>
    <col min="9219" max="9219" width="72.140625" style="18" customWidth="1"/>
    <col min="9220" max="9220" width="4.42578125" style="18" bestFit="1" customWidth="1"/>
    <col min="9221" max="9221" width="10" style="18" bestFit="1" customWidth="1"/>
    <col min="9222" max="9223" width="12.7109375" style="18" customWidth="1"/>
    <col min="9224" max="9224" width="13.28515625" style="18" bestFit="1" customWidth="1"/>
    <col min="9225" max="9225" width="13.140625" style="18" customWidth="1"/>
    <col min="9226" max="9226" width="7.85546875" style="18" bestFit="1" customWidth="1"/>
    <col min="9227" max="9227" width="8.28515625" style="18" customWidth="1"/>
    <col min="9228" max="9228" width="10.5703125" style="18" customWidth="1"/>
    <col min="9229" max="9471" width="15.42578125" style="18"/>
    <col min="9472" max="9472" width="10.42578125" style="18" customWidth="1"/>
    <col min="9473" max="9474" width="6.5703125" style="18" bestFit="1" customWidth="1"/>
    <col min="9475" max="9475" width="72.140625" style="18" customWidth="1"/>
    <col min="9476" max="9476" width="4.42578125" style="18" bestFit="1" customWidth="1"/>
    <col min="9477" max="9477" width="10" style="18" bestFit="1" customWidth="1"/>
    <col min="9478" max="9479" width="12.7109375" style="18" customWidth="1"/>
    <col min="9480" max="9480" width="13.28515625" style="18" bestFit="1" customWidth="1"/>
    <col min="9481" max="9481" width="13.140625" style="18" customWidth="1"/>
    <col min="9482" max="9482" width="7.85546875" style="18" bestFit="1" customWidth="1"/>
    <col min="9483" max="9483" width="8.28515625" style="18" customWidth="1"/>
    <col min="9484" max="9484" width="10.5703125" style="18" customWidth="1"/>
    <col min="9485" max="9727" width="15.42578125" style="18"/>
    <col min="9728" max="9728" width="10.42578125" style="18" customWidth="1"/>
    <col min="9729" max="9730" width="6.5703125" style="18" bestFit="1" customWidth="1"/>
    <col min="9731" max="9731" width="72.140625" style="18" customWidth="1"/>
    <col min="9732" max="9732" width="4.42578125" style="18" bestFit="1" customWidth="1"/>
    <col min="9733" max="9733" width="10" style="18" bestFit="1" customWidth="1"/>
    <col min="9734" max="9735" width="12.7109375" style="18" customWidth="1"/>
    <col min="9736" max="9736" width="13.28515625" style="18" bestFit="1" customWidth="1"/>
    <col min="9737" max="9737" width="13.140625" style="18" customWidth="1"/>
    <col min="9738" max="9738" width="7.85546875" style="18" bestFit="1" customWidth="1"/>
    <col min="9739" max="9739" width="8.28515625" style="18" customWidth="1"/>
    <col min="9740" max="9740" width="10.5703125" style="18" customWidth="1"/>
    <col min="9741" max="9983" width="15.42578125" style="18"/>
    <col min="9984" max="9984" width="10.42578125" style="18" customWidth="1"/>
    <col min="9985" max="9986" width="6.5703125" style="18" bestFit="1" customWidth="1"/>
    <col min="9987" max="9987" width="72.140625" style="18" customWidth="1"/>
    <col min="9988" max="9988" width="4.42578125" style="18" bestFit="1" customWidth="1"/>
    <col min="9989" max="9989" width="10" style="18" bestFit="1" customWidth="1"/>
    <col min="9990" max="9991" width="12.7109375" style="18" customWidth="1"/>
    <col min="9992" max="9992" width="13.28515625" style="18" bestFit="1" customWidth="1"/>
    <col min="9993" max="9993" width="13.140625" style="18" customWidth="1"/>
    <col min="9994" max="9994" width="7.85546875" style="18" bestFit="1" customWidth="1"/>
    <col min="9995" max="9995" width="8.28515625" style="18" customWidth="1"/>
    <col min="9996" max="9996" width="10.5703125" style="18" customWidth="1"/>
    <col min="9997" max="10239" width="15.42578125" style="18"/>
    <col min="10240" max="10240" width="10.42578125" style="18" customWidth="1"/>
    <col min="10241" max="10242" width="6.5703125" style="18" bestFit="1" customWidth="1"/>
    <col min="10243" max="10243" width="72.140625" style="18" customWidth="1"/>
    <col min="10244" max="10244" width="4.42578125" style="18" bestFit="1" customWidth="1"/>
    <col min="10245" max="10245" width="10" style="18" bestFit="1" customWidth="1"/>
    <col min="10246" max="10247" width="12.7109375" style="18" customWidth="1"/>
    <col min="10248" max="10248" width="13.28515625" style="18" bestFit="1" customWidth="1"/>
    <col min="10249" max="10249" width="13.140625" style="18" customWidth="1"/>
    <col min="10250" max="10250" width="7.85546875" style="18" bestFit="1" customWidth="1"/>
    <col min="10251" max="10251" width="8.28515625" style="18" customWidth="1"/>
    <col min="10252" max="10252" width="10.5703125" style="18" customWidth="1"/>
    <col min="10253" max="10495" width="15.42578125" style="18"/>
    <col min="10496" max="10496" width="10.42578125" style="18" customWidth="1"/>
    <col min="10497" max="10498" width="6.5703125" style="18" bestFit="1" customWidth="1"/>
    <col min="10499" max="10499" width="72.140625" style="18" customWidth="1"/>
    <col min="10500" max="10500" width="4.42578125" style="18" bestFit="1" customWidth="1"/>
    <col min="10501" max="10501" width="10" style="18" bestFit="1" customWidth="1"/>
    <col min="10502" max="10503" width="12.7109375" style="18" customWidth="1"/>
    <col min="10504" max="10504" width="13.28515625" style="18" bestFit="1" customWidth="1"/>
    <col min="10505" max="10505" width="13.140625" style="18" customWidth="1"/>
    <col min="10506" max="10506" width="7.85546875" style="18" bestFit="1" customWidth="1"/>
    <col min="10507" max="10507" width="8.28515625" style="18" customWidth="1"/>
    <col min="10508" max="10508" width="10.5703125" style="18" customWidth="1"/>
    <col min="10509" max="10751" width="15.42578125" style="18"/>
    <col min="10752" max="10752" width="10.42578125" style="18" customWidth="1"/>
    <col min="10753" max="10754" width="6.5703125" style="18" bestFit="1" customWidth="1"/>
    <col min="10755" max="10755" width="72.140625" style="18" customWidth="1"/>
    <col min="10756" max="10756" width="4.42578125" style="18" bestFit="1" customWidth="1"/>
    <col min="10757" max="10757" width="10" style="18" bestFit="1" customWidth="1"/>
    <col min="10758" max="10759" width="12.7109375" style="18" customWidth="1"/>
    <col min="10760" max="10760" width="13.28515625" style="18" bestFit="1" customWidth="1"/>
    <col min="10761" max="10761" width="13.140625" style="18" customWidth="1"/>
    <col min="10762" max="10762" width="7.85546875" style="18" bestFit="1" customWidth="1"/>
    <col min="10763" max="10763" width="8.28515625" style="18" customWidth="1"/>
    <col min="10764" max="10764" width="10.5703125" style="18" customWidth="1"/>
    <col min="10765" max="11007" width="15.42578125" style="18"/>
    <col min="11008" max="11008" width="10.42578125" style="18" customWidth="1"/>
    <col min="11009" max="11010" width="6.5703125" style="18" bestFit="1" customWidth="1"/>
    <col min="11011" max="11011" width="72.140625" style="18" customWidth="1"/>
    <col min="11012" max="11012" width="4.42578125" style="18" bestFit="1" customWidth="1"/>
    <col min="11013" max="11013" width="10" style="18" bestFit="1" customWidth="1"/>
    <col min="11014" max="11015" width="12.7109375" style="18" customWidth="1"/>
    <col min="11016" max="11016" width="13.28515625" style="18" bestFit="1" customWidth="1"/>
    <col min="11017" max="11017" width="13.140625" style="18" customWidth="1"/>
    <col min="11018" max="11018" width="7.85546875" style="18" bestFit="1" customWidth="1"/>
    <col min="11019" max="11019" width="8.28515625" style="18" customWidth="1"/>
    <col min="11020" max="11020" width="10.5703125" style="18" customWidth="1"/>
    <col min="11021" max="11263" width="15.42578125" style="18"/>
    <col min="11264" max="11264" width="10.42578125" style="18" customWidth="1"/>
    <col min="11265" max="11266" width="6.5703125" style="18" bestFit="1" customWidth="1"/>
    <col min="11267" max="11267" width="72.140625" style="18" customWidth="1"/>
    <col min="11268" max="11268" width="4.42578125" style="18" bestFit="1" customWidth="1"/>
    <col min="11269" max="11269" width="10" style="18" bestFit="1" customWidth="1"/>
    <col min="11270" max="11271" width="12.7109375" style="18" customWidth="1"/>
    <col min="11272" max="11272" width="13.28515625" style="18" bestFit="1" customWidth="1"/>
    <col min="11273" max="11273" width="13.140625" style="18" customWidth="1"/>
    <col min="11274" max="11274" width="7.85546875" style="18" bestFit="1" customWidth="1"/>
    <col min="11275" max="11275" width="8.28515625" style="18" customWidth="1"/>
    <col min="11276" max="11276" width="10.5703125" style="18" customWidth="1"/>
    <col min="11277" max="11519" width="15.42578125" style="18"/>
    <col min="11520" max="11520" width="10.42578125" style="18" customWidth="1"/>
    <col min="11521" max="11522" width="6.5703125" style="18" bestFit="1" customWidth="1"/>
    <col min="11523" max="11523" width="72.140625" style="18" customWidth="1"/>
    <col min="11524" max="11524" width="4.42578125" style="18" bestFit="1" customWidth="1"/>
    <col min="11525" max="11525" width="10" style="18" bestFit="1" customWidth="1"/>
    <col min="11526" max="11527" width="12.7109375" style="18" customWidth="1"/>
    <col min="11528" max="11528" width="13.28515625" style="18" bestFit="1" customWidth="1"/>
    <col min="11529" max="11529" width="13.140625" style="18" customWidth="1"/>
    <col min="11530" max="11530" width="7.85546875" style="18" bestFit="1" customWidth="1"/>
    <col min="11531" max="11531" width="8.28515625" style="18" customWidth="1"/>
    <col min="11532" max="11532" width="10.5703125" style="18" customWidth="1"/>
    <col min="11533" max="11775" width="15.42578125" style="18"/>
    <col min="11776" max="11776" width="10.42578125" style="18" customWidth="1"/>
    <col min="11777" max="11778" width="6.5703125" style="18" bestFit="1" customWidth="1"/>
    <col min="11779" max="11779" width="72.140625" style="18" customWidth="1"/>
    <col min="11780" max="11780" width="4.42578125" style="18" bestFit="1" customWidth="1"/>
    <col min="11781" max="11781" width="10" style="18" bestFit="1" customWidth="1"/>
    <col min="11782" max="11783" width="12.7109375" style="18" customWidth="1"/>
    <col min="11784" max="11784" width="13.28515625" style="18" bestFit="1" customWidth="1"/>
    <col min="11785" max="11785" width="13.140625" style="18" customWidth="1"/>
    <col min="11786" max="11786" width="7.85546875" style="18" bestFit="1" customWidth="1"/>
    <col min="11787" max="11787" width="8.28515625" style="18" customWidth="1"/>
    <col min="11788" max="11788" width="10.5703125" style="18" customWidth="1"/>
    <col min="11789" max="12031" width="15.42578125" style="18"/>
    <col min="12032" max="12032" width="10.42578125" style="18" customWidth="1"/>
    <col min="12033" max="12034" width="6.5703125" style="18" bestFit="1" customWidth="1"/>
    <col min="12035" max="12035" width="72.140625" style="18" customWidth="1"/>
    <col min="12036" max="12036" width="4.42578125" style="18" bestFit="1" customWidth="1"/>
    <col min="12037" max="12037" width="10" style="18" bestFit="1" customWidth="1"/>
    <col min="12038" max="12039" width="12.7109375" style="18" customWidth="1"/>
    <col min="12040" max="12040" width="13.28515625" style="18" bestFit="1" customWidth="1"/>
    <col min="12041" max="12041" width="13.140625" style="18" customWidth="1"/>
    <col min="12042" max="12042" width="7.85546875" style="18" bestFit="1" customWidth="1"/>
    <col min="12043" max="12043" width="8.28515625" style="18" customWidth="1"/>
    <col min="12044" max="12044" width="10.5703125" style="18" customWidth="1"/>
    <col min="12045" max="12287" width="15.42578125" style="18"/>
    <col min="12288" max="12288" width="10.42578125" style="18" customWidth="1"/>
    <col min="12289" max="12290" width="6.5703125" style="18" bestFit="1" customWidth="1"/>
    <col min="12291" max="12291" width="72.140625" style="18" customWidth="1"/>
    <col min="12292" max="12292" width="4.42578125" style="18" bestFit="1" customWidth="1"/>
    <col min="12293" max="12293" width="10" style="18" bestFit="1" customWidth="1"/>
    <col min="12294" max="12295" width="12.7109375" style="18" customWidth="1"/>
    <col min="12296" max="12296" width="13.28515625" style="18" bestFit="1" customWidth="1"/>
    <col min="12297" max="12297" width="13.140625" style="18" customWidth="1"/>
    <col min="12298" max="12298" width="7.85546875" style="18" bestFit="1" customWidth="1"/>
    <col min="12299" max="12299" width="8.28515625" style="18" customWidth="1"/>
    <col min="12300" max="12300" width="10.5703125" style="18" customWidth="1"/>
    <col min="12301" max="12543" width="15.42578125" style="18"/>
    <col min="12544" max="12544" width="10.42578125" style="18" customWidth="1"/>
    <col min="12545" max="12546" width="6.5703125" style="18" bestFit="1" customWidth="1"/>
    <col min="12547" max="12547" width="72.140625" style="18" customWidth="1"/>
    <col min="12548" max="12548" width="4.42578125" style="18" bestFit="1" customWidth="1"/>
    <col min="12549" max="12549" width="10" style="18" bestFit="1" customWidth="1"/>
    <col min="12550" max="12551" width="12.7109375" style="18" customWidth="1"/>
    <col min="12552" max="12552" width="13.28515625" style="18" bestFit="1" customWidth="1"/>
    <col min="12553" max="12553" width="13.140625" style="18" customWidth="1"/>
    <col min="12554" max="12554" width="7.85546875" style="18" bestFit="1" customWidth="1"/>
    <col min="12555" max="12555" width="8.28515625" style="18" customWidth="1"/>
    <col min="12556" max="12556" width="10.5703125" style="18" customWidth="1"/>
    <col min="12557" max="12799" width="15.42578125" style="18"/>
    <col min="12800" max="12800" width="10.42578125" style="18" customWidth="1"/>
    <col min="12801" max="12802" width="6.5703125" style="18" bestFit="1" customWidth="1"/>
    <col min="12803" max="12803" width="72.140625" style="18" customWidth="1"/>
    <col min="12804" max="12804" width="4.42578125" style="18" bestFit="1" customWidth="1"/>
    <col min="12805" max="12805" width="10" style="18" bestFit="1" customWidth="1"/>
    <col min="12806" max="12807" width="12.7109375" style="18" customWidth="1"/>
    <col min="12808" max="12808" width="13.28515625" style="18" bestFit="1" customWidth="1"/>
    <col min="12809" max="12809" width="13.140625" style="18" customWidth="1"/>
    <col min="12810" max="12810" width="7.85546875" style="18" bestFit="1" customWidth="1"/>
    <col min="12811" max="12811" width="8.28515625" style="18" customWidth="1"/>
    <col min="12812" max="12812" width="10.5703125" style="18" customWidth="1"/>
    <col min="12813" max="13055" width="15.42578125" style="18"/>
    <col min="13056" max="13056" width="10.42578125" style="18" customWidth="1"/>
    <col min="13057" max="13058" width="6.5703125" style="18" bestFit="1" customWidth="1"/>
    <col min="13059" max="13059" width="72.140625" style="18" customWidth="1"/>
    <col min="13060" max="13060" width="4.42578125" style="18" bestFit="1" customWidth="1"/>
    <col min="13061" max="13061" width="10" style="18" bestFit="1" customWidth="1"/>
    <col min="13062" max="13063" width="12.7109375" style="18" customWidth="1"/>
    <col min="13064" max="13064" width="13.28515625" style="18" bestFit="1" customWidth="1"/>
    <col min="13065" max="13065" width="13.140625" style="18" customWidth="1"/>
    <col min="13066" max="13066" width="7.85546875" style="18" bestFit="1" customWidth="1"/>
    <col min="13067" max="13067" width="8.28515625" style="18" customWidth="1"/>
    <col min="13068" max="13068" width="10.5703125" style="18" customWidth="1"/>
    <col min="13069" max="13311" width="15.42578125" style="18"/>
    <col min="13312" max="13312" width="10.42578125" style="18" customWidth="1"/>
    <col min="13313" max="13314" width="6.5703125" style="18" bestFit="1" customWidth="1"/>
    <col min="13315" max="13315" width="72.140625" style="18" customWidth="1"/>
    <col min="13316" max="13316" width="4.42578125" style="18" bestFit="1" customWidth="1"/>
    <col min="13317" max="13317" width="10" style="18" bestFit="1" customWidth="1"/>
    <col min="13318" max="13319" width="12.7109375" style="18" customWidth="1"/>
    <col min="13320" max="13320" width="13.28515625" style="18" bestFit="1" customWidth="1"/>
    <col min="13321" max="13321" width="13.140625" style="18" customWidth="1"/>
    <col min="13322" max="13322" width="7.85546875" style="18" bestFit="1" customWidth="1"/>
    <col min="13323" max="13323" width="8.28515625" style="18" customWidth="1"/>
    <col min="13324" max="13324" width="10.5703125" style="18" customWidth="1"/>
    <col min="13325" max="13567" width="15.42578125" style="18"/>
    <col min="13568" max="13568" width="10.42578125" style="18" customWidth="1"/>
    <col min="13569" max="13570" width="6.5703125" style="18" bestFit="1" customWidth="1"/>
    <col min="13571" max="13571" width="72.140625" style="18" customWidth="1"/>
    <col min="13572" max="13572" width="4.42578125" style="18" bestFit="1" customWidth="1"/>
    <col min="13573" max="13573" width="10" style="18" bestFit="1" customWidth="1"/>
    <col min="13574" max="13575" width="12.7109375" style="18" customWidth="1"/>
    <col min="13576" max="13576" width="13.28515625" style="18" bestFit="1" customWidth="1"/>
    <col min="13577" max="13577" width="13.140625" style="18" customWidth="1"/>
    <col min="13578" max="13578" width="7.85546875" style="18" bestFit="1" customWidth="1"/>
    <col min="13579" max="13579" width="8.28515625" style="18" customWidth="1"/>
    <col min="13580" max="13580" width="10.5703125" style="18" customWidth="1"/>
    <col min="13581" max="13823" width="15.42578125" style="18"/>
    <col min="13824" max="13824" width="10.42578125" style="18" customWidth="1"/>
    <col min="13825" max="13826" width="6.5703125" style="18" bestFit="1" customWidth="1"/>
    <col min="13827" max="13827" width="72.140625" style="18" customWidth="1"/>
    <col min="13828" max="13828" width="4.42578125" style="18" bestFit="1" customWidth="1"/>
    <col min="13829" max="13829" width="10" style="18" bestFit="1" customWidth="1"/>
    <col min="13830" max="13831" width="12.7109375" style="18" customWidth="1"/>
    <col min="13832" max="13832" width="13.28515625" style="18" bestFit="1" customWidth="1"/>
    <col min="13833" max="13833" width="13.140625" style="18" customWidth="1"/>
    <col min="13834" max="13834" width="7.85546875" style="18" bestFit="1" customWidth="1"/>
    <col min="13835" max="13835" width="8.28515625" style="18" customWidth="1"/>
    <col min="13836" max="13836" width="10.5703125" style="18" customWidth="1"/>
    <col min="13837" max="14079" width="15.42578125" style="18"/>
    <col min="14080" max="14080" width="10.42578125" style="18" customWidth="1"/>
    <col min="14081" max="14082" width="6.5703125" style="18" bestFit="1" customWidth="1"/>
    <col min="14083" max="14083" width="72.140625" style="18" customWidth="1"/>
    <col min="14084" max="14084" width="4.42578125" style="18" bestFit="1" customWidth="1"/>
    <col min="14085" max="14085" width="10" style="18" bestFit="1" customWidth="1"/>
    <col min="14086" max="14087" width="12.7109375" style="18" customWidth="1"/>
    <col min="14088" max="14088" width="13.28515625" style="18" bestFit="1" customWidth="1"/>
    <col min="14089" max="14089" width="13.140625" style="18" customWidth="1"/>
    <col min="14090" max="14090" width="7.85546875" style="18" bestFit="1" customWidth="1"/>
    <col min="14091" max="14091" width="8.28515625" style="18" customWidth="1"/>
    <col min="14092" max="14092" width="10.5703125" style="18" customWidth="1"/>
    <col min="14093" max="14335" width="15.42578125" style="18"/>
    <col min="14336" max="14336" width="10.42578125" style="18" customWidth="1"/>
    <col min="14337" max="14338" width="6.5703125" style="18" bestFit="1" customWidth="1"/>
    <col min="14339" max="14339" width="72.140625" style="18" customWidth="1"/>
    <col min="14340" max="14340" width="4.42578125" style="18" bestFit="1" customWidth="1"/>
    <col min="14341" max="14341" width="10" style="18" bestFit="1" customWidth="1"/>
    <col min="14342" max="14343" width="12.7109375" style="18" customWidth="1"/>
    <col min="14344" max="14344" width="13.28515625" style="18" bestFit="1" customWidth="1"/>
    <col min="14345" max="14345" width="13.140625" style="18" customWidth="1"/>
    <col min="14346" max="14346" width="7.85546875" style="18" bestFit="1" customWidth="1"/>
    <col min="14347" max="14347" width="8.28515625" style="18" customWidth="1"/>
    <col min="14348" max="14348" width="10.5703125" style="18" customWidth="1"/>
    <col min="14349" max="14591" width="15.42578125" style="18"/>
    <col min="14592" max="14592" width="10.42578125" style="18" customWidth="1"/>
    <col min="14593" max="14594" width="6.5703125" style="18" bestFit="1" customWidth="1"/>
    <col min="14595" max="14595" width="72.140625" style="18" customWidth="1"/>
    <col min="14596" max="14596" width="4.42578125" style="18" bestFit="1" customWidth="1"/>
    <col min="14597" max="14597" width="10" style="18" bestFit="1" customWidth="1"/>
    <col min="14598" max="14599" width="12.7109375" style="18" customWidth="1"/>
    <col min="14600" max="14600" width="13.28515625" style="18" bestFit="1" customWidth="1"/>
    <col min="14601" max="14601" width="13.140625" style="18" customWidth="1"/>
    <col min="14602" max="14602" width="7.85546875" style="18" bestFit="1" customWidth="1"/>
    <col min="14603" max="14603" width="8.28515625" style="18" customWidth="1"/>
    <col min="14604" max="14604" width="10.5703125" style="18" customWidth="1"/>
    <col min="14605" max="14847" width="15.42578125" style="18"/>
    <col min="14848" max="14848" width="10.42578125" style="18" customWidth="1"/>
    <col min="14849" max="14850" width="6.5703125" style="18" bestFit="1" customWidth="1"/>
    <col min="14851" max="14851" width="72.140625" style="18" customWidth="1"/>
    <col min="14852" max="14852" width="4.42578125" style="18" bestFit="1" customWidth="1"/>
    <col min="14853" max="14853" width="10" style="18" bestFit="1" customWidth="1"/>
    <col min="14854" max="14855" width="12.7109375" style="18" customWidth="1"/>
    <col min="14856" max="14856" width="13.28515625" style="18" bestFit="1" customWidth="1"/>
    <col min="14857" max="14857" width="13.140625" style="18" customWidth="1"/>
    <col min="14858" max="14858" width="7.85546875" style="18" bestFit="1" customWidth="1"/>
    <col min="14859" max="14859" width="8.28515625" style="18" customWidth="1"/>
    <col min="14860" max="14860" width="10.5703125" style="18" customWidth="1"/>
    <col min="14861" max="15103" width="15.42578125" style="18"/>
    <col min="15104" max="15104" width="10.42578125" style="18" customWidth="1"/>
    <col min="15105" max="15106" width="6.5703125" style="18" bestFit="1" customWidth="1"/>
    <col min="15107" max="15107" width="72.140625" style="18" customWidth="1"/>
    <col min="15108" max="15108" width="4.42578125" style="18" bestFit="1" customWidth="1"/>
    <col min="15109" max="15109" width="10" style="18" bestFit="1" customWidth="1"/>
    <col min="15110" max="15111" width="12.7109375" style="18" customWidth="1"/>
    <col min="15112" max="15112" width="13.28515625" style="18" bestFit="1" customWidth="1"/>
    <col min="15113" max="15113" width="13.140625" style="18" customWidth="1"/>
    <col min="15114" max="15114" width="7.85546875" style="18" bestFit="1" customWidth="1"/>
    <col min="15115" max="15115" width="8.28515625" style="18" customWidth="1"/>
    <col min="15116" max="15116" width="10.5703125" style="18" customWidth="1"/>
    <col min="15117" max="15359" width="15.42578125" style="18"/>
    <col min="15360" max="15360" width="10.42578125" style="18" customWidth="1"/>
    <col min="15361" max="15362" width="6.5703125" style="18" bestFit="1" customWidth="1"/>
    <col min="15363" max="15363" width="72.140625" style="18" customWidth="1"/>
    <col min="15364" max="15364" width="4.42578125" style="18" bestFit="1" customWidth="1"/>
    <col min="15365" max="15365" width="10" style="18" bestFit="1" customWidth="1"/>
    <col min="15366" max="15367" width="12.7109375" style="18" customWidth="1"/>
    <col min="15368" max="15368" width="13.28515625" style="18" bestFit="1" customWidth="1"/>
    <col min="15369" max="15369" width="13.140625" style="18" customWidth="1"/>
    <col min="15370" max="15370" width="7.85546875" style="18" bestFit="1" customWidth="1"/>
    <col min="15371" max="15371" width="8.28515625" style="18" customWidth="1"/>
    <col min="15372" max="15372" width="10.5703125" style="18" customWidth="1"/>
    <col min="15373" max="15615" width="15.42578125" style="18"/>
    <col min="15616" max="15616" width="10.42578125" style="18" customWidth="1"/>
    <col min="15617" max="15618" width="6.5703125" style="18" bestFit="1" customWidth="1"/>
    <col min="15619" max="15619" width="72.140625" style="18" customWidth="1"/>
    <col min="15620" max="15620" width="4.42578125" style="18" bestFit="1" customWidth="1"/>
    <col min="15621" max="15621" width="10" style="18" bestFit="1" customWidth="1"/>
    <col min="15622" max="15623" width="12.7109375" style="18" customWidth="1"/>
    <col min="15624" max="15624" width="13.28515625" style="18" bestFit="1" customWidth="1"/>
    <col min="15625" max="15625" width="13.140625" style="18" customWidth="1"/>
    <col min="15626" max="15626" width="7.85546875" style="18" bestFit="1" customWidth="1"/>
    <col min="15627" max="15627" width="8.28515625" style="18" customWidth="1"/>
    <col min="15628" max="15628" width="10.5703125" style="18" customWidth="1"/>
    <col min="15629" max="15871" width="15.42578125" style="18"/>
    <col min="15872" max="15872" width="10.42578125" style="18" customWidth="1"/>
    <col min="15873" max="15874" width="6.5703125" style="18" bestFit="1" customWidth="1"/>
    <col min="15875" max="15875" width="72.140625" style="18" customWidth="1"/>
    <col min="15876" max="15876" width="4.42578125" style="18" bestFit="1" customWidth="1"/>
    <col min="15877" max="15877" width="10" style="18" bestFit="1" customWidth="1"/>
    <col min="15878" max="15879" width="12.7109375" style="18" customWidth="1"/>
    <col min="15880" max="15880" width="13.28515625" style="18" bestFit="1" customWidth="1"/>
    <col min="15881" max="15881" width="13.140625" style="18" customWidth="1"/>
    <col min="15882" max="15882" width="7.85546875" style="18" bestFit="1" customWidth="1"/>
    <col min="15883" max="15883" width="8.28515625" style="18" customWidth="1"/>
    <col min="15884" max="15884" width="10.5703125" style="18" customWidth="1"/>
    <col min="15885" max="16127" width="15.42578125" style="18"/>
    <col min="16128" max="16128" width="10.42578125" style="18" customWidth="1"/>
    <col min="16129" max="16130" width="6.5703125" style="18" bestFit="1" customWidth="1"/>
    <col min="16131" max="16131" width="72.140625" style="18" customWidth="1"/>
    <col min="16132" max="16132" width="4.42578125" style="18" bestFit="1" customWidth="1"/>
    <col min="16133" max="16133" width="10" style="18" bestFit="1" customWidth="1"/>
    <col min="16134" max="16135" width="12.7109375" style="18" customWidth="1"/>
    <col min="16136" max="16136" width="13.28515625" style="18" bestFit="1" customWidth="1"/>
    <col min="16137" max="16137" width="13.140625" style="18" customWidth="1"/>
    <col min="16138" max="16138" width="7.85546875" style="18" bestFit="1" customWidth="1"/>
    <col min="16139" max="16139" width="8.28515625" style="18" customWidth="1"/>
    <col min="16140" max="16140" width="10.5703125" style="18" customWidth="1"/>
    <col min="16141" max="16384" width="15.42578125" style="18"/>
  </cols>
  <sheetData>
    <row r="1" spans="1:16" ht="65.099999999999994" customHeight="1" x14ac:dyDescent="0.2">
      <c r="A1" s="263" t="s">
        <v>463</v>
      </c>
      <c r="B1" s="264"/>
      <c r="C1" s="264"/>
      <c r="D1" s="264"/>
      <c r="E1" s="264"/>
      <c r="F1" s="264"/>
      <c r="G1" s="264"/>
      <c r="H1" s="265"/>
      <c r="I1" s="140" t="s">
        <v>101</v>
      </c>
      <c r="J1" s="203"/>
    </row>
    <row r="2" spans="1:16" ht="15" customHeight="1" x14ac:dyDescent="0.2">
      <c r="A2" s="244" t="s">
        <v>458</v>
      </c>
      <c r="B2" s="246"/>
      <c r="C2" s="246"/>
      <c r="D2" s="246"/>
      <c r="E2" s="19" t="s">
        <v>13</v>
      </c>
      <c r="F2" s="107">
        <v>0.23319999999999999</v>
      </c>
      <c r="G2" s="170" t="s">
        <v>103</v>
      </c>
      <c r="H2" s="171">
        <v>0.15570000000000001</v>
      </c>
    </row>
    <row r="3" spans="1:16" ht="21" customHeight="1" x14ac:dyDescent="0.2">
      <c r="A3" s="271" t="s">
        <v>460</v>
      </c>
      <c r="B3" s="272"/>
      <c r="C3" s="272"/>
      <c r="D3" s="272"/>
      <c r="E3" s="273" t="s">
        <v>464</v>
      </c>
      <c r="F3" s="274"/>
      <c r="G3" s="274"/>
      <c r="H3" s="275"/>
    </row>
    <row r="4" spans="1:16" ht="15" customHeight="1" x14ac:dyDescent="0.2">
      <c r="A4" s="167" t="s">
        <v>135</v>
      </c>
      <c r="B4" s="279">
        <v>3.09</v>
      </c>
      <c r="C4" s="279"/>
      <c r="D4" s="172"/>
      <c r="E4" s="276"/>
      <c r="F4" s="277"/>
      <c r="G4" s="277"/>
      <c r="H4" s="278"/>
    </row>
    <row r="5" spans="1:16" ht="15" customHeight="1" x14ac:dyDescent="0.2">
      <c r="A5" s="20" t="s">
        <v>14</v>
      </c>
      <c r="B5" s="21"/>
      <c r="C5" s="266">
        <v>18</v>
      </c>
      <c r="D5" s="267"/>
      <c r="E5" s="268" t="s">
        <v>104</v>
      </c>
      <c r="F5" s="269"/>
      <c r="G5" s="269"/>
      <c r="H5" s="270"/>
    </row>
    <row r="6" spans="1:16" ht="33.75" x14ac:dyDescent="0.2">
      <c r="A6" s="120" t="s">
        <v>0</v>
      </c>
      <c r="B6" s="22" t="s">
        <v>15</v>
      </c>
      <c r="C6" s="22" t="s">
        <v>1</v>
      </c>
      <c r="D6" s="22" t="s">
        <v>16</v>
      </c>
      <c r="E6" s="22" t="s">
        <v>17</v>
      </c>
      <c r="F6" s="22" t="s">
        <v>18</v>
      </c>
      <c r="G6" s="22" t="s">
        <v>19</v>
      </c>
      <c r="H6" s="121" t="s">
        <v>20</v>
      </c>
    </row>
    <row r="7" spans="1:16" ht="15" customHeight="1" x14ac:dyDescent="0.2">
      <c r="A7" s="255"/>
      <c r="B7" s="256"/>
      <c r="C7" s="95" t="s">
        <v>5</v>
      </c>
      <c r="D7" s="96" t="s">
        <v>27</v>
      </c>
      <c r="E7" s="97"/>
      <c r="F7" s="97"/>
      <c r="G7" s="97"/>
      <c r="H7" s="99"/>
      <c r="I7" s="36">
        <f>H30</f>
        <v>0</v>
      </c>
    </row>
    <row r="8" spans="1:16" ht="15" customHeight="1" x14ac:dyDescent="0.2">
      <c r="A8" s="168"/>
      <c r="B8" s="169"/>
      <c r="C8" s="95" t="s">
        <v>87</v>
      </c>
      <c r="D8" s="96" t="s">
        <v>105</v>
      </c>
      <c r="E8" s="97"/>
      <c r="F8" s="97"/>
      <c r="G8" s="97"/>
      <c r="H8" s="99"/>
      <c r="I8" s="36"/>
    </row>
    <row r="9" spans="1:16" ht="22.5" x14ac:dyDescent="0.2">
      <c r="A9" s="173">
        <v>41500</v>
      </c>
      <c r="B9" s="34" t="s">
        <v>102</v>
      </c>
      <c r="C9" s="34" t="s">
        <v>106</v>
      </c>
      <c r="D9" s="25" t="s">
        <v>348</v>
      </c>
      <c r="E9" s="26" t="s">
        <v>349</v>
      </c>
      <c r="F9" s="35">
        <v>18</v>
      </c>
      <c r="G9" s="29"/>
      <c r="H9" s="27">
        <f>ROUND(ROUND(F9,2)*ROUND(G9,2),2)</f>
        <v>0</v>
      </c>
      <c r="I9" s="36"/>
      <c r="O9" s="205"/>
      <c r="P9" s="205"/>
    </row>
    <row r="10" spans="1:16" ht="22.5" x14ac:dyDescent="0.2">
      <c r="A10" s="37">
        <v>42511</v>
      </c>
      <c r="B10" s="24" t="s">
        <v>102</v>
      </c>
      <c r="C10" s="34" t="s">
        <v>107</v>
      </c>
      <c r="D10" s="25" t="s">
        <v>350</v>
      </c>
      <c r="E10" s="26" t="s">
        <v>351</v>
      </c>
      <c r="F10" s="35">
        <v>18</v>
      </c>
      <c r="G10" s="26"/>
      <c r="H10" s="174">
        <f>ROUND(ROUND(F10,2)*ROUND(G10,2),2)</f>
        <v>0</v>
      </c>
      <c r="I10" s="36"/>
      <c r="O10" s="205"/>
      <c r="P10" s="205"/>
    </row>
    <row r="11" spans="1:16" ht="22.5" x14ac:dyDescent="0.2">
      <c r="A11" s="37">
        <v>41579</v>
      </c>
      <c r="B11" s="24" t="s">
        <v>102</v>
      </c>
      <c r="C11" s="34" t="s">
        <v>108</v>
      </c>
      <c r="D11" s="25" t="s">
        <v>352</v>
      </c>
      <c r="E11" s="26" t="s">
        <v>351</v>
      </c>
      <c r="F11" s="35">
        <v>18</v>
      </c>
      <c r="G11" s="26"/>
      <c r="H11" s="174">
        <f>ROUND(ROUND(F11,2)*ROUND(G11,2),2)</f>
        <v>0</v>
      </c>
      <c r="I11" s="36"/>
      <c r="O11" s="205"/>
      <c r="P11" s="205"/>
    </row>
    <row r="12" spans="1:16" ht="22.5" x14ac:dyDescent="0.2">
      <c r="A12" s="37">
        <v>41678</v>
      </c>
      <c r="B12" s="24" t="s">
        <v>102</v>
      </c>
      <c r="C12" s="34" t="s">
        <v>109</v>
      </c>
      <c r="D12" s="25" t="s">
        <v>353</v>
      </c>
      <c r="E12" s="26" t="s">
        <v>351</v>
      </c>
      <c r="F12" s="35">
        <v>18</v>
      </c>
      <c r="G12" s="26"/>
      <c r="H12" s="174">
        <f>ROUND(ROUND(F12,2)*ROUND(G12,2),2)</f>
        <v>0</v>
      </c>
      <c r="I12" s="36"/>
      <c r="O12" s="205"/>
      <c r="P12" s="205"/>
    </row>
    <row r="13" spans="1:16" ht="22.5" x14ac:dyDescent="0.2">
      <c r="A13" s="37">
        <v>41580</v>
      </c>
      <c r="B13" s="24" t="s">
        <v>102</v>
      </c>
      <c r="C13" s="34" t="s">
        <v>110</v>
      </c>
      <c r="D13" s="25" t="s">
        <v>354</v>
      </c>
      <c r="E13" s="26" t="s">
        <v>351</v>
      </c>
      <c r="F13" s="35">
        <v>18</v>
      </c>
      <c r="G13" s="26"/>
      <c r="H13" s="174">
        <f>ROUND(ROUND(F13,2)*ROUND(G13,2),2)</f>
        <v>0</v>
      </c>
      <c r="I13" s="36"/>
      <c r="O13" s="205"/>
      <c r="P13" s="205"/>
    </row>
    <row r="14" spans="1:16" ht="22.5" x14ac:dyDescent="0.2">
      <c r="A14" s="37">
        <v>41501</v>
      </c>
      <c r="B14" s="24" t="s">
        <v>102</v>
      </c>
      <c r="C14" s="34" t="s">
        <v>111</v>
      </c>
      <c r="D14" s="25" t="s">
        <v>355</v>
      </c>
      <c r="E14" s="26" t="s">
        <v>261</v>
      </c>
      <c r="F14" s="35">
        <v>25</v>
      </c>
      <c r="G14" s="26"/>
      <c r="H14" s="174">
        <f>ROUND(ROUND(F14,2)*ROUND(G14,2),2)</f>
        <v>0</v>
      </c>
      <c r="I14" s="36"/>
      <c r="O14" s="205"/>
      <c r="P14" s="205"/>
    </row>
    <row r="15" spans="1:16" ht="22.5" x14ac:dyDescent="0.2">
      <c r="A15" s="37">
        <v>41499</v>
      </c>
      <c r="B15" s="24" t="s">
        <v>102</v>
      </c>
      <c r="C15" s="34" t="s">
        <v>112</v>
      </c>
      <c r="D15" s="25" t="s">
        <v>356</v>
      </c>
      <c r="E15" s="26" t="s">
        <v>261</v>
      </c>
      <c r="F15" s="35">
        <v>25</v>
      </c>
      <c r="G15" s="26"/>
      <c r="H15" s="174">
        <f>ROUND(ROUND(F15,2)*ROUND(G15,2),2)</f>
        <v>0</v>
      </c>
      <c r="I15" s="36"/>
      <c r="O15" s="205"/>
      <c r="P15" s="205"/>
    </row>
    <row r="16" spans="1:16" ht="22.5" x14ac:dyDescent="0.2">
      <c r="A16" s="37">
        <v>41503</v>
      </c>
      <c r="B16" s="24" t="s">
        <v>102</v>
      </c>
      <c r="C16" s="34" t="s">
        <v>113</v>
      </c>
      <c r="D16" s="25" t="s">
        <v>357</v>
      </c>
      <c r="E16" s="26" t="s">
        <v>261</v>
      </c>
      <c r="F16" s="35">
        <v>20</v>
      </c>
      <c r="G16" s="26"/>
      <c r="H16" s="174">
        <f>ROUND(ROUND(F16,2)*ROUND(G16,2),2)</f>
        <v>0</v>
      </c>
      <c r="I16" s="36"/>
      <c r="O16" s="205"/>
      <c r="P16" s="205"/>
    </row>
    <row r="17" spans="1:16" ht="22.5" x14ac:dyDescent="0.2">
      <c r="A17" s="37">
        <v>41527</v>
      </c>
      <c r="B17" s="24" t="s">
        <v>102</v>
      </c>
      <c r="C17" s="34" t="s">
        <v>114</v>
      </c>
      <c r="D17" s="25" t="s">
        <v>358</v>
      </c>
      <c r="E17" s="26" t="s">
        <v>359</v>
      </c>
      <c r="F17" s="35">
        <v>2</v>
      </c>
      <c r="G17" s="26"/>
      <c r="H17" s="174">
        <f>ROUND(ROUND(F17,2)*ROUND(G17,2),2)</f>
        <v>0</v>
      </c>
      <c r="I17" s="36"/>
      <c r="O17" s="205"/>
      <c r="P17" s="205"/>
    </row>
    <row r="18" spans="1:16" ht="22.5" x14ac:dyDescent="0.2">
      <c r="A18" s="37">
        <v>100882</v>
      </c>
      <c r="B18" s="24" t="s">
        <v>102</v>
      </c>
      <c r="C18" s="34" t="s">
        <v>115</v>
      </c>
      <c r="D18" s="25" t="s">
        <v>360</v>
      </c>
      <c r="E18" s="26" t="s">
        <v>261</v>
      </c>
      <c r="F18" s="35">
        <v>140</v>
      </c>
      <c r="G18" s="26"/>
      <c r="H18" s="174">
        <f>ROUND(ROUND(F18,2)*ROUND(G18,2),2)</f>
        <v>0</v>
      </c>
      <c r="I18" s="36"/>
      <c r="O18" s="205"/>
      <c r="P18" s="205"/>
    </row>
    <row r="19" spans="1:16" ht="22.5" x14ac:dyDescent="0.2">
      <c r="A19" s="37">
        <v>41546</v>
      </c>
      <c r="B19" s="24" t="s">
        <v>102</v>
      </c>
      <c r="C19" s="34" t="s">
        <v>116</v>
      </c>
      <c r="D19" s="25" t="s">
        <v>361</v>
      </c>
      <c r="E19" s="26" t="s">
        <v>362</v>
      </c>
      <c r="F19" s="35">
        <v>10</v>
      </c>
      <c r="G19" s="26"/>
      <c r="H19" s="174">
        <f>ROUND(ROUND(F19,2)*ROUND(G19,2),2)</f>
        <v>0</v>
      </c>
      <c r="I19" s="36"/>
      <c r="O19" s="205"/>
      <c r="P19" s="205"/>
    </row>
    <row r="20" spans="1:16" ht="22.5" x14ac:dyDescent="0.2">
      <c r="A20" s="37">
        <v>41545</v>
      </c>
      <c r="B20" s="24" t="s">
        <v>102</v>
      </c>
      <c r="C20" s="34" t="s">
        <v>117</v>
      </c>
      <c r="D20" s="25" t="s">
        <v>363</v>
      </c>
      <c r="E20" s="26" t="s">
        <v>362</v>
      </c>
      <c r="F20" s="35">
        <v>6</v>
      </c>
      <c r="G20" s="26"/>
      <c r="H20" s="174">
        <f>ROUND(ROUND(F20,2)*ROUND(G20,2),2)</f>
        <v>0</v>
      </c>
      <c r="I20" s="36"/>
      <c r="O20" s="205"/>
      <c r="P20" s="205"/>
    </row>
    <row r="21" spans="1:16" ht="22.5" x14ac:dyDescent="0.2">
      <c r="A21" s="37">
        <v>41547</v>
      </c>
      <c r="B21" s="24" t="s">
        <v>102</v>
      </c>
      <c r="C21" s="34" t="s">
        <v>118</v>
      </c>
      <c r="D21" s="25" t="s">
        <v>364</v>
      </c>
      <c r="E21" s="26" t="s">
        <v>362</v>
      </c>
      <c r="F21" s="35">
        <v>6</v>
      </c>
      <c r="G21" s="26"/>
      <c r="H21" s="174">
        <f>ROUND(ROUND(F21,2)*ROUND(G21,2),2)</f>
        <v>0</v>
      </c>
      <c r="I21" s="36"/>
      <c r="O21" s="205"/>
      <c r="P21" s="205"/>
    </row>
    <row r="22" spans="1:16" ht="22.5" x14ac:dyDescent="0.2">
      <c r="A22" s="37">
        <v>41544</v>
      </c>
      <c r="B22" s="24" t="s">
        <v>102</v>
      </c>
      <c r="C22" s="34" t="s">
        <v>119</v>
      </c>
      <c r="D22" s="25" t="s">
        <v>365</v>
      </c>
      <c r="E22" s="26" t="s">
        <v>362</v>
      </c>
      <c r="F22" s="35">
        <v>10</v>
      </c>
      <c r="G22" s="26"/>
      <c r="H22" s="174">
        <f>ROUND(ROUND(F22,2)*ROUND(G22,2),2)</f>
        <v>0</v>
      </c>
      <c r="I22" s="36"/>
      <c r="O22" s="205"/>
      <c r="P22" s="205"/>
    </row>
    <row r="23" spans="1:16" ht="22.5" x14ac:dyDescent="0.2">
      <c r="A23" s="37">
        <v>41495</v>
      </c>
      <c r="B23" s="24" t="s">
        <v>102</v>
      </c>
      <c r="C23" s="34" t="s">
        <v>120</v>
      </c>
      <c r="D23" s="25" t="s">
        <v>366</v>
      </c>
      <c r="E23" s="26" t="s">
        <v>359</v>
      </c>
      <c r="F23" s="35">
        <v>4</v>
      </c>
      <c r="G23" s="26"/>
      <c r="H23" s="174">
        <f>ROUND(ROUND(F23,2)*ROUND(G23,2),2)</f>
        <v>0</v>
      </c>
      <c r="I23" s="36"/>
      <c r="O23" s="205"/>
      <c r="P23" s="205"/>
    </row>
    <row r="24" spans="1:16" ht="15" customHeight="1" x14ac:dyDescent="0.2">
      <c r="A24" s="168"/>
      <c r="B24" s="169"/>
      <c r="C24" s="95" t="s">
        <v>88</v>
      </c>
      <c r="D24" s="96" t="s">
        <v>121</v>
      </c>
      <c r="E24" s="97"/>
      <c r="F24" s="97"/>
      <c r="G24" s="97"/>
      <c r="H24" s="99"/>
      <c r="I24" s="36"/>
    </row>
    <row r="25" spans="1:16" ht="22.5" x14ac:dyDescent="0.2">
      <c r="A25" s="175">
        <v>42046</v>
      </c>
      <c r="B25" s="24" t="s">
        <v>102</v>
      </c>
      <c r="C25" s="34" t="s">
        <v>122</v>
      </c>
      <c r="D25" s="25" t="s">
        <v>367</v>
      </c>
      <c r="E25" s="26" t="s">
        <v>359</v>
      </c>
      <c r="F25" s="35">
        <v>15</v>
      </c>
      <c r="G25" s="26"/>
      <c r="H25" s="174">
        <f>ROUND(ROUND(F25,2)*ROUND(G25,2),2)</f>
        <v>0</v>
      </c>
      <c r="I25" s="36"/>
      <c r="O25" s="205"/>
      <c r="P25" s="205"/>
    </row>
    <row r="26" spans="1:16" ht="22.5" x14ac:dyDescent="0.2">
      <c r="A26" s="23">
        <v>42047</v>
      </c>
      <c r="B26" s="24" t="s">
        <v>102</v>
      </c>
      <c r="C26" s="34" t="s">
        <v>123</v>
      </c>
      <c r="D26" s="25" t="s">
        <v>368</v>
      </c>
      <c r="E26" s="26" t="s">
        <v>359</v>
      </c>
      <c r="F26" s="35">
        <v>9</v>
      </c>
      <c r="G26" s="26"/>
      <c r="H26" s="174">
        <f>ROUND(ROUND(F26,2)*ROUND(G26,2),2)</f>
        <v>0</v>
      </c>
      <c r="I26" s="36"/>
      <c r="O26" s="205"/>
      <c r="P26" s="205"/>
    </row>
    <row r="27" spans="1:16" ht="22.5" x14ac:dyDescent="0.2">
      <c r="A27" s="23">
        <v>41359</v>
      </c>
      <c r="B27" s="24" t="s">
        <v>102</v>
      </c>
      <c r="C27" s="34" t="s">
        <v>124</v>
      </c>
      <c r="D27" s="25" t="s">
        <v>369</v>
      </c>
      <c r="E27" s="26" t="s">
        <v>261</v>
      </c>
      <c r="F27" s="35">
        <v>155</v>
      </c>
      <c r="G27" s="26"/>
      <c r="H27" s="174">
        <f>ROUND(ROUND(F27,2)*ROUND(G27,2),2)</f>
        <v>0</v>
      </c>
      <c r="I27" s="36"/>
      <c r="O27" s="205"/>
      <c r="P27" s="205"/>
    </row>
    <row r="28" spans="1:16" ht="22.5" x14ac:dyDescent="0.2">
      <c r="A28" s="23">
        <v>40937</v>
      </c>
      <c r="B28" s="24" t="s">
        <v>102</v>
      </c>
      <c r="C28" s="34" t="s">
        <v>125</v>
      </c>
      <c r="D28" s="25" t="s">
        <v>370</v>
      </c>
      <c r="E28" s="26" t="s">
        <v>349</v>
      </c>
      <c r="F28" s="35">
        <v>9</v>
      </c>
      <c r="G28" s="26"/>
      <c r="H28" s="174">
        <f>ROUND(ROUND(F28,2)*ROUND(G28,2),2)</f>
        <v>0</v>
      </c>
      <c r="I28" s="36"/>
      <c r="O28" s="205"/>
      <c r="P28" s="205"/>
    </row>
    <row r="29" spans="1:16" ht="22.5" x14ac:dyDescent="0.2">
      <c r="A29" s="23">
        <v>41202</v>
      </c>
      <c r="B29" s="24" t="s">
        <v>102</v>
      </c>
      <c r="C29" s="34" t="s">
        <v>126</v>
      </c>
      <c r="D29" s="25" t="s">
        <v>371</v>
      </c>
      <c r="E29" s="26" t="s">
        <v>261</v>
      </c>
      <c r="F29" s="35">
        <v>155</v>
      </c>
      <c r="G29" s="26"/>
      <c r="H29" s="174">
        <f>ROUND(ROUND(F29,2)*ROUND(G29,2),2)</f>
        <v>0</v>
      </c>
      <c r="I29" s="36"/>
      <c r="O29" s="205"/>
      <c r="P29" s="205"/>
    </row>
    <row r="30" spans="1:16" ht="15" customHeight="1" x14ac:dyDescent="0.2">
      <c r="A30" s="252" t="str">
        <f>_xlfn.CONCAT("SUB - TOTAL ",D7)</f>
        <v xml:space="preserve">SUB - TOTAL INSTALAÇÃO MANUT. CANTEIRO MOB., DESMOB. E PLACA DE OBRA </v>
      </c>
      <c r="B30" s="253"/>
      <c r="C30" s="253"/>
      <c r="D30" s="253"/>
      <c r="E30" s="253"/>
      <c r="F30" s="253"/>
      <c r="G30" s="254"/>
      <c r="H30" s="30">
        <f>SUM(H7:H29)</f>
        <v>0</v>
      </c>
      <c r="I30" s="36"/>
      <c r="O30" s="205"/>
      <c r="P30" s="205"/>
    </row>
    <row r="31" spans="1:16" ht="5.0999999999999996" customHeight="1" x14ac:dyDescent="0.2">
      <c r="A31" s="257"/>
      <c r="B31" s="258"/>
      <c r="C31" s="258"/>
      <c r="D31" s="258"/>
      <c r="E31" s="258"/>
      <c r="F31" s="258"/>
      <c r="G31" s="258"/>
      <c r="H31" s="259"/>
      <c r="I31" s="36"/>
      <c r="O31" s="205"/>
      <c r="P31" s="205"/>
    </row>
    <row r="32" spans="1:16" ht="15" customHeight="1" x14ac:dyDescent="0.2">
      <c r="A32" s="255"/>
      <c r="B32" s="256"/>
      <c r="C32" s="95" t="s">
        <v>6</v>
      </c>
      <c r="D32" s="96" t="s">
        <v>84</v>
      </c>
      <c r="E32" s="97"/>
      <c r="F32" s="97"/>
      <c r="G32" s="97"/>
      <c r="H32" s="98"/>
      <c r="I32" s="33">
        <f>H45</f>
        <v>0</v>
      </c>
      <c r="O32" s="205"/>
      <c r="P32" s="205"/>
    </row>
    <row r="33" spans="1:16" ht="15" customHeight="1" x14ac:dyDescent="0.2">
      <c r="A33" s="255"/>
      <c r="B33" s="256"/>
      <c r="C33" s="95" t="s">
        <v>89</v>
      </c>
      <c r="D33" s="96" t="s">
        <v>127</v>
      </c>
      <c r="E33" s="97"/>
      <c r="F33" s="97"/>
      <c r="G33" s="97"/>
      <c r="H33" s="99"/>
      <c r="O33" s="205"/>
      <c r="P33" s="205"/>
    </row>
    <row r="34" spans="1:16" ht="15" customHeight="1" x14ac:dyDescent="0.2">
      <c r="A34" s="23">
        <v>5501700</v>
      </c>
      <c r="B34" s="24" t="s">
        <v>21</v>
      </c>
      <c r="C34" s="34" t="s">
        <v>90</v>
      </c>
      <c r="D34" s="25" t="s">
        <v>372</v>
      </c>
      <c r="E34" s="26" t="s">
        <v>237</v>
      </c>
      <c r="F34" s="35">
        <v>10280</v>
      </c>
      <c r="G34" s="26"/>
      <c r="H34" s="174">
        <f>ROUND(ROUND(F34,2)*ROUND(G34,2),2)</f>
        <v>0</v>
      </c>
      <c r="I34" s="36"/>
      <c r="O34" s="205"/>
      <c r="P34" s="205"/>
    </row>
    <row r="35" spans="1:16" ht="15" customHeight="1" x14ac:dyDescent="0.2">
      <c r="A35" s="23">
        <v>5501701</v>
      </c>
      <c r="B35" s="24" t="s">
        <v>21</v>
      </c>
      <c r="C35" s="34" t="s">
        <v>254</v>
      </c>
      <c r="D35" s="25" t="s">
        <v>318</v>
      </c>
      <c r="E35" s="26" t="s">
        <v>274</v>
      </c>
      <c r="F35" s="35">
        <v>36</v>
      </c>
      <c r="G35" s="26"/>
      <c r="H35" s="174">
        <f>ROUND(ROUND(F35,2)*ROUND(G35,2),2)</f>
        <v>0</v>
      </c>
      <c r="I35" s="36"/>
      <c r="O35" s="205"/>
      <c r="P35" s="205"/>
    </row>
    <row r="36" spans="1:16" ht="15" customHeight="1" x14ac:dyDescent="0.2">
      <c r="A36" s="23">
        <v>1600989</v>
      </c>
      <c r="B36" s="24" t="s">
        <v>21</v>
      </c>
      <c r="C36" s="34" t="s">
        <v>255</v>
      </c>
      <c r="D36" s="25" t="s">
        <v>373</v>
      </c>
      <c r="E36" s="26" t="s">
        <v>204</v>
      </c>
      <c r="F36" s="35">
        <v>25</v>
      </c>
      <c r="G36" s="26"/>
      <c r="H36" s="174">
        <f>ROUND(ROUND(F36,2)*ROUND(G36,2),2)</f>
        <v>0</v>
      </c>
      <c r="I36" s="36"/>
      <c r="O36" s="205"/>
      <c r="P36" s="205"/>
    </row>
    <row r="37" spans="1:16" ht="33.75" x14ac:dyDescent="0.2">
      <c r="A37" s="23">
        <v>30304</v>
      </c>
      <c r="B37" s="24" t="s">
        <v>22</v>
      </c>
      <c r="C37" s="34" t="s">
        <v>310</v>
      </c>
      <c r="D37" s="25" t="s">
        <v>374</v>
      </c>
      <c r="E37" s="26" t="s">
        <v>375</v>
      </c>
      <c r="F37" s="35">
        <v>932.03321800000003</v>
      </c>
      <c r="G37" s="26"/>
      <c r="H37" s="174">
        <f>ROUND(ROUND(F37,2)*ROUND(G37,2),2)</f>
        <v>0</v>
      </c>
      <c r="I37" s="36"/>
      <c r="O37" s="205"/>
      <c r="P37" s="205"/>
    </row>
    <row r="38" spans="1:16" ht="15" customHeight="1" x14ac:dyDescent="0.2">
      <c r="A38" s="255"/>
      <c r="B38" s="256"/>
      <c r="C38" s="95" t="s">
        <v>128</v>
      </c>
      <c r="D38" s="96" t="s">
        <v>129</v>
      </c>
      <c r="E38" s="97"/>
      <c r="F38" s="97"/>
      <c r="G38" s="97"/>
      <c r="H38" s="99"/>
      <c r="O38" s="205"/>
      <c r="P38" s="205"/>
    </row>
    <row r="39" spans="1:16" ht="22.5" x14ac:dyDescent="0.2">
      <c r="A39" s="23">
        <v>5502135</v>
      </c>
      <c r="B39" s="24" t="s">
        <v>21</v>
      </c>
      <c r="C39" s="34" t="s">
        <v>130</v>
      </c>
      <c r="D39" s="25" t="s">
        <v>376</v>
      </c>
      <c r="E39" s="26" t="s">
        <v>204</v>
      </c>
      <c r="F39" s="35">
        <v>7130.0054819999987</v>
      </c>
      <c r="G39" s="26"/>
      <c r="H39" s="174">
        <f>ROUND(ROUND(F39,2)*ROUND(G39,2),2)</f>
        <v>0</v>
      </c>
      <c r="O39" s="205"/>
      <c r="P39" s="205"/>
    </row>
    <row r="40" spans="1:16" ht="15" customHeight="1" x14ac:dyDescent="0.2">
      <c r="A40" s="23">
        <v>5502187</v>
      </c>
      <c r="B40" s="24" t="s">
        <v>21</v>
      </c>
      <c r="C40" s="34" t="s">
        <v>131</v>
      </c>
      <c r="D40" s="25" t="s">
        <v>377</v>
      </c>
      <c r="E40" s="26" t="s">
        <v>204</v>
      </c>
      <c r="F40" s="35">
        <v>907.03321800000003</v>
      </c>
      <c r="G40" s="26"/>
      <c r="H40" s="174">
        <f>ROUND(ROUND(F40,2)*ROUND(G40,2),2)</f>
        <v>0</v>
      </c>
      <c r="O40" s="205"/>
      <c r="P40" s="205"/>
    </row>
    <row r="41" spans="1:16" ht="15" customHeight="1" x14ac:dyDescent="0.2">
      <c r="A41" s="161">
        <v>4413984</v>
      </c>
      <c r="B41" s="24" t="s">
        <v>21</v>
      </c>
      <c r="C41" s="34" t="s">
        <v>132</v>
      </c>
      <c r="D41" s="25" t="s">
        <v>378</v>
      </c>
      <c r="E41" s="26" t="s">
        <v>204</v>
      </c>
      <c r="F41" s="35">
        <v>5206.696606999998</v>
      </c>
      <c r="G41" s="26"/>
      <c r="H41" s="174">
        <f>ROUND(ROUND(F41,2)*ROUND(G41,2),2)</f>
        <v>0</v>
      </c>
      <c r="O41" s="205"/>
      <c r="P41" s="205"/>
    </row>
    <row r="42" spans="1:16" ht="15" customHeight="1" x14ac:dyDescent="0.2">
      <c r="A42" s="161">
        <v>5503041</v>
      </c>
      <c r="B42" s="24" t="s">
        <v>21</v>
      </c>
      <c r="C42" s="34" t="s">
        <v>133</v>
      </c>
      <c r="D42" s="25" t="s">
        <v>379</v>
      </c>
      <c r="E42" s="26" t="s">
        <v>204</v>
      </c>
      <c r="F42" s="35">
        <v>1538.6471000000004</v>
      </c>
      <c r="G42" s="26"/>
      <c r="H42" s="174">
        <f>ROUND(ROUND(F42,2)*ROUND(G42,2),2)</f>
        <v>0</v>
      </c>
      <c r="O42" s="205"/>
      <c r="P42" s="205"/>
    </row>
    <row r="43" spans="1:16" ht="15" customHeight="1" x14ac:dyDescent="0.2">
      <c r="A43" s="161">
        <v>5914389</v>
      </c>
      <c r="B43" s="24" t="s">
        <v>21</v>
      </c>
      <c r="C43" s="34" t="s">
        <v>134</v>
      </c>
      <c r="D43" s="25" t="s">
        <v>380</v>
      </c>
      <c r="E43" s="26" t="s">
        <v>381</v>
      </c>
      <c r="F43" s="35">
        <v>60527.848056374984</v>
      </c>
      <c r="G43" s="26"/>
      <c r="H43" s="174">
        <f>ROUND(ROUND(F43,2)*ROUND(G43,2),2)</f>
        <v>0</v>
      </c>
      <c r="O43" s="205"/>
      <c r="P43" s="205"/>
    </row>
    <row r="44" spans="1:16" ht="15" customHeight="1" x14ac:dyDescent="0.2">
      <c r="A44" s="191">
        <v>5914374</v>
      </c>
      <c r="B44" s="24" t="s">
        <v>21</v>
      </c>
      <c r="C44" s="34" t="s">
        <v>245</v>
      </c>
      <c r="D44" s="25" t="s">
        <v>382</v>
      </c>
      <c r="E44" s="26" t="s">
        <v>381</v>
      </c>
      <c r="F44" s="35">
        <v>30752.051835093742</v>
      </c>
      <c r="G44" s="26"/>
      <c r="H44" s="174">
        <f>ROUND(ROUND(F44,2)*ROUND(G44,2),2)</f>
        <v>0</v>
      </c>
      <c r="O44" s="205"/>
      <c r="P44" s="205"/>
    </row>
    <row r="45" spans="1:16" ht="15" customHeight="1" x14ac:dyDescent="0.2">
      <c r="A45" s="252" t="str">
        <f>_xlfn.CONCAT("SUB - TOTAL ",D32)</f>
        <v>SUB - TOTAL SERVIÇOS PRELIMINARES E TERRAPLENAGEM</v>
      </c>
      <c r="B45" s="253"/>
      <c r="C45" s="253"/>
      <c r="D45" s="253"/>
      <c r="E45" s="253"/>
      <c r="F45" s="253"/>
      <c r="G45" s="254"/>
      <c r="H45" s="30">
        <f>SUM(H32:H44)</f>
        <v>0</v>
      </c>
      <c r="I45" s="36"/>
      <c r="O45" s="205"/>
      <c r="P45" s="205"/>
    </row>
    <row r="46" spans="1:16" ht="5.0999999999999996" customHeight="1" x14ac:dyDescent="0.2">
      <c r="A46" s="257"/>
      <c r="B46" s="258"/>
      <c r="C46" s="258"/>
      <c r="D46" s="258"/>
      <c r="E46" s="258"/>
      <c r="F46" s="258"/>
      <c r="G46" s="258"/>
      <c r="H46" s="259"/>
      <c r="I46" s="36"/>
      <c r="O46" s="205"/>
      <c r="P46" s="205"/>
    </row>
    <row r="47" spans="1:16" ht="15" customHeight="1" x14ac:dyDescent="0.2">
      <c r="A47" s="255"/>
      <c r="B47" s="256"/>
      <c r="C47" s="95" t="s">
        <v>7</v>
      </c>
      <c r="D47" s="96" t="s">
        <v>163</v>
      </c>
      <c r="E47" s="97"/>
      <c r="F47" s="97"/>
      <c r="G47" s="97"/>
      <c r="H47" s="99"/>
      <c r="I47" s="36">
        <f>H89</f>
        <v>0</v>
      </c>
      <c r="O47" s="205"/>
      <c r="P47" s="205"/>
    </row>
    <row r="48" spans="1:16" ht="15" customHeight="1" x14ac:dyDescent="0.2">
      <c r="A48" s="255"/>
      <c r="B48" s="256"/>
      <c r="C48" s="95" t="s">
        <v>23</v>
      </c>
      <c r="D48" s="96" t="s">
        <v>137</v>
      </c>
      <c r="E48" s="97"/>
      <c r="F48" s="97"/>
      <c r="G48" s="97"/>
      <c r="H48" s="99"/>
      <c r="I48" s="36"/>
      <c r="O48" s="205"/>
      <c r="P48" s="205"/>
    </row>
    <row r="49" spans="1:16" ht="22.5" x14ac:dyDescent="0.2">
      <c r="A49" s="37">
        <v>43064</v>
      </c>
      <c r="B49" s="24" t="s">
        <v>102</v>
      </c>
      <c r="C49" s="24" t="s">
        <v>138</v>
      </c>
      <c r="D49" s="25" t="s">
        <v>395</v>
      </c>
      <c r="E49" s="26" t="s">
        <v>261</v>
      </c>
      <c r="F49" s="35">
        <v>309</v>
      </c>
      <c r="G49" s="26"/>
      <c r="H49" s="174">
        <f>ROUND(ROUND(F49,2)*ROUND(G49,2),2)</f>
        <v>0</v>
      </c>
      <c r="I49" s="36"/>
      <c r="O49" s="205"/>
      <c r="P49" s="205"/>
    </row>
    <row r="50" spans="1:16" ht="22.5" x14ac:dyDescent="0.2">
      <c r="A50" s="37">
        <v>41226</v>
      </c>
      <c r="B50" s="24" t="s">
        <v>102</v>
      </c>
      <c r="C50" s="24" t="s">
        <v>139</v>
      </c>
      <c r="D50" s="25" t="s">
        <v>396</v>
      </c>
      <c r="E50" s="26" t="s">
        <v>261</v>
      </c>
      <c r="F50" s="35">
        <v>155</v>
      </c>
      <c r="G50" s="26"/>
      <c r="H50" s="174">
        <f>ROUND(ROUND(F50,2)*ROUND(G50,2),2)</f>
        <v>0</v>
      </c>
      <c r="I50" s="36"/>
      <c r="O50" s="205"/>
      <c r="P50" s="205"/>
    </row>
    <row r="51" spans="1:16" ht="22.5" x14ac:dyDescent="0.2">
      <c r="A51" s="37">
        <v>43067</v>
      </c>
      <c r="B51" s="24" t="s">
        <v>102</v>
      </c>
      <c r="C51" s="24" t="s">
        <v>140</v>
      </c>
      <c r="D51" s="25" t="s">
        <v>397</v>
      </c>
      <c r="E51" s="26" t="s">
        <v>261</v>
      </c>
      <c r="F51" s="35">
        <v>62</v>
      </c>
      <c r="G51" s="26"/>
      <c r="H51" s="174">
        <f>ROUND(ROUND(F51,2)*ROUND(G51,2),2)</f>
        <v>0</v>
      </c>
      <c r="I51" s="36"/>
      <c r="O51" s="205"/>
      <c r="P51" s="205"/>
    </row>
    <row r="52" spans="1:16" ht="22.5" x14ac:dyDescent="0.2">
      <c r="A52" s="37">
        <v>43068</v>
      </c>
      <c r="B52" s="24" t="s">
        <v>102</v>
      </c>
      <c r="C52" s="24" t="s">
        <v>141</v>
      </c>
      <c r="D52" s="25" t="s">
        <v>398</v>
      </c>
      <c r="E52" s="26" t="s">
        <v>261</v>
      </c>
      <c r="F52" s="35">
        <v>309</v>
      </c>
      <c r="G52" s="26"/>
      <c r="H52" s="174">
        <f>ROUND(ROUND(F52,2)*ROUND(G52,2),2)</f>
        <v>0</v>
      </c>
      <c r="I52" s="36"/>
      <c r="O52" s="205"/>
      <c r="P52" s="205"/>
    </row>
    <row r="53" spans="1:16" ht="15" customHeight="1" x14ac:dyDescent="0.2">
      <c r="A53" s="255"/>
      <c r="B53" s="256"/>
      <c r="C53" s="95" t="s">
        <v>142</v>
      </c>
      <c r="D53" s="96" t="s">
        <v>143</v>
      </c>
      <c r="E53" s="97"/>
      <c r="F53" s="97"/>
      <c r="G53" s="97"/>
      <c r="H53" s="99"/>
      <c r="I53" s="36"/>
      <c r="O53" s="205"/>
      <c r="P53" s="205"/>
    </row>
    <row r="54" spans="1:16" ht="15" customHeight="1" x14ac:dyDescent="0.2">
      <c r="A54" s="37">
        <v>4805757</v>
      </c>
      <c r="B54" s="24" t="s">
        <v>21</v>
      </c>
      <c r="C54" s="34" t="s">
        <v>144</v>
      </c>
      <c r="D54" s="25" t="s">
        <v>399</v>
      </c>
      <c r="E54" s="26" t="s">
        <v>204</v>
      </c>
      <c r="F54" s="35">
        <v>5199.9317540921074</v>
      </c>
      <c r="G54" s="26"/>
      <c r="H54" s="174">
        <f>ROUND(ROUND(F54,2)*ROUND(G54,2),2)</f>
        <v>0</v>
      </c>
      <c r="I54" s="36"/>
      <c r="O54" s="205"/>
      <c r="P54" s="205"/>
    </row>
    <row r="55" spans="1:16" ht="15" customHeight="1" x14ac:dyDescent="0.2">
      <c r="A55" s="37">
        <v>4805749</v>
      </c>
      <c r="B55" s="24" t="s">
        <v>21</v>
      </c>
      <c r="C55" s="34" t="s">
        <v>145</v>
      </c>
      <c r="D55" s="25" t="s">
        <v>400</v>
      </c>
      <c r="E55" s="26" t="s">
        <v>204</v>
      </c>
      <c r="F55" s="35">
        <v>236.84800000000001</v>
      </c>
      <c r="G55" s="26"/>
      <c r="H55" s="174">
        <f>ROUND(ROUND(F55,2)*ROUND(G55,2),2)</f>
        <v>0</v>
      </c>
      <c r="I55" s="36"/>
      <c r="O55" s="205"/>
      <c r="P55" s="205"/>
    </row>
    <row r="56" spans="1:16" ht="33.75" x14ac:dyDescent="0.2">
      <c r="A56" s="37">
        <v>2106292</v>
      </c>
      <c r="B56" s="24" t="s">
        <v>21</v>
      </c>
      <c r="C56" s="34" t="s">
        <v>146</v>
      </c>
      <c r="D56" s="25" t="s">
        <v>401</v>
      </c>
      <c r="E56" s="26" t="s">
        <v>237</v>
      </c>
      <c r="F56" s="35">
        <v>5943.4666971942761</v>
      </c>
      <c r="G56" s="26"/>
      <c r="H56" s="174">
        <f>ROUND(ROUND(F56,2)*ROUND(G56,2),2)</f>
        <v>0</v>
      </c>
      <c r="I56" s="36"/>
      <c r="O56" s="205"/>
      <c r="P56" s="205"/>
    </row>
    <row r="57" spans="1:16" ht="15" customHeight="1" x14ac:dyDescent="0.2">
      <c r="A57" s="37">
        <v>320001</v>
      </c>
      <c r="B57" s="24" t="s">
        <v>184</v>
      </c>
      <c r="C57" s="34" t="s">
        <v>147</v>
      </c>
      <c r="D57" s="25" t="s">
        <v>153</v>
      </c>
      <c r="E57" s="26" t="s">
        <v>204</v>
      </c>
      <c r="F57" s="35">
        <v>1461.2725999999996</v>
      </c>
      <c r="G57" s="26"/>
      <c r="H57" s="174">
        <f>ROUND(ROUND(F57,2)*ROUND(G57,2),2)</f>
        <v>0</v>
      </c>
      <c r="I57" s="36"/>
      <c r="O57" s="205"/>
      <c r="P57" s="205"/>
    </row>
    <row r="58" spans="1:16" ht="15" customHeight="1" x14ac:dyDescent="0.2">
      <c r="A58" s="37">
        <v>4815671</v>
      </c>
      <c r="B58" s="24" t="s">
        <v>21</v>
      </c>
      <c r="C58" s="34" t="s">
        <v>148</v>
      </c>
      <c r="D58" s="25" t="s">
        <v>402</v>
      </c>
      <c r="E58" s="26" t="s">
        <v>204</v>
      </c>
      <c r="F58" s="35">
        <v>2807.430954092109</v>
      </c>
      <c r="G58" s="26"/>
      <c r="H58" s="174">
        <f>ROUND(ROUND(F58,2)*ROUND(G58,2),2)</f>
        <v>0</v>
      </c>
      <c r="I58" s="36"/>
      <c r="O58" s="205"/>
      <c r="P58" s="205"/>
    </row>
    <row r="59" spans="1:16" ht="15" customHeight="1" x14ac:dyDescent="0.2">
      <c r="A59" s="37">
        <v>4413984</v>
      </c>
      <c r="B59" s="24" t="s">
        <v>21</v>
      </c>
      <c r="C59" s="34" t="s">
        <v>149</v>
      </c>
      <c r="D59" s="25" t="s">
        <v>378</v>
      </c>
      <c r="E59" s="26" t="s">
        <v>204</v>
      </c>
      <c r="F59" s="35">
        <v>2392.5008000000007</v>
      </c>
      <c r="G59" s="26"/>
      <c r="H59" s="174">
        <f>ROUND(ROUND(F59,2)*ROUND(G59,2),2)</f>
        <v>0</v>
      </c>
      <c r="I59" s="36"/>
      <c r="O59" s="205"/>
      <c r="P59" s="205"/>
    </row>
    <row r="60" spans="1:16" ht="15" customHeight="1" x14ac:dyDescent="0.2">
      <c r="A60" s="161">
        <v>5914389</v>
      </c>
      <c r="B60" s="24" t="s">
        <v>21</v>
      </c>
      <c r="C60" s="34" t="s">
        <v>150</v>
      </c>
      <c r="D60" s="25" t="s">
        <v>380</v>
      </c>
      <c r="E60" s="26" t="s">
        <v>381</v>
      </c>
      <c r="F60" s="35">
        <v>27812.821800000009</v>
      </c>
      <c r="G60" s="26"/>
      <c r="H60" s="174">
        <f>ROUND(ROUND(F60,2)*ROUND(G60,2),2)</f>
        <v>0</v>
      </c>
      <c r="I60" s="36"/>
      <c r="O60" s="205"/>
      <c r="P60" s="205"/>
    </row>
    <row r="61" spans="1:16" ht="15" customHeight="1" x14ac:dyDescent="0.2">
      <c r="A61" s="191">
        <v>5914374</v>
      </c>
      <c r="B61" s="24" t="s">
        <v>21</v>
      </c>
      <c r="C61" s="34" t="s">
        <v>151</v>
      </c>
      <c r="D61" s="25" t="s">
        <v>382</v>
      </c>
      <c r="E61" s="26" t="s">
        <v>381</v>
      </c>
      <c r="F61" s="35">
        <v>14130.707850000004</v>
      </c>
      <c r="G61" s="26"/>
      <c r="H61" s="174">
        <f>ROUND(ROUND(F61,2)*ROUND(G61,2),2)</f>
        <v>0</v>
      </c>
      <c r="I61" s="36"/>
      <c r="O61" s="205"/>
      <c r="P61" s="205"/>
    </row>
    <row r="62" spans="1:16" ht="15" customHeight="1" x14ac:dyDescent="0.2">
      <c r="A62" s="255"/>
      <c r="B62" s="256"/>
      <c r="C62" s="95" t="s">
        <v>100</v>
      </c>
      <c r="D62" s="96" t="s">
        <v>152</v>
      </c>
      <c r="E62" s="97"/>
      <c r="F62" s="97"/>
      <c r="G62" s="97"/>
      <c r="H62" s="99"/>
      <c r="I62" s="36"/>
      <c r="O62" s="205"/>
      <c r="P62" s="205"/>
    </row>
    <row r="63" spans="1:16" ht="22.5" x14ac:dyDescent="0.2">
      <c r="A63" s="23">
        <v>43018</v>
      </c>
      <c r="B63" s="24" t="s">
        <v>102</v>
      </c>
      <c r="C63" s="24" t="s">
        <v>165</v>
      </c>
      <c r="D63" s="25" t="s">
        <v>403</v>
      </c>
      <c r="E63" s="26" t="s">
        <v>261</v>
      </c>
      <c r="F63" s="35">
        <v>5651.6490000000003</v>
      </c>
      <c r="G63" s="26"/>
      <c r="H63" s="174">
        <f>ROUND(ROUND(F63,2)*ROUND(G63,2),2)</f>
        <v>0</v>
      </c>
      <c r="I63" s="36"/>
      <c r="O63" s="205"/>
      <c r="P63" s="205"/>
    </row>
    <row r="64" spans="1:16" ht="15" customHeight="1" x14ac:dyDescent="0.2">
      <c r="A64" s="37">
        <v>330001</v>
      </c>
      <c r="B64" s="24" t="s">
        <v>184</v>
      </c>
      <c r="C64" s="24" t="s">
        <v>166</v>
      </c>
      <c r="D64" s="25" t="s">
        <v>232</v>
      </c>
      <c r="E64" s="26" t="s">
        <v>173</v>
      </c>
      <c r="F64" s="35">
        <v>126</v>
      </c>
      <c r="G64" s="26"/>
      <c r="H64" s="174">
        <f>ROUND(ROUND(F64,2)*ROUND(G64,2),2)</f>
        <v>0</v>
      </c>
      <c r="I64" s="36"/>
      <c r="O64" s="205"/>
      <c r="P64" s="205"/>
    </row>
    <row r="65" spans="1:16" ht="15" customHeight="1" x14ac:dyDescent="0.2">
      <c r="A65" s="37">
        <v>330002</v>
      </c>
      <c r="B65" s="24" t="s">
        <v>184</v>
      </c>
      <c r="C65" s="24" t="s">
        <v>167</v>
      </c>
      <c r="D65" s="25" t="s">
        <v>280</v>
      </c>
      <c r="E65" s="26" t="s">
        <v>274</v>
      </c>
      <c r="F65" s="35">
        <v>10</v>
      </c>
      <c r="G65" s="26"/>
      <c r="H65" s="174">
        <f>ROUND(ROUND(F65,2)*ROUND(G65,2),2)</f>
        <v>0</v>
      </c>
      <c r="I65" s="36"/>
      <c r="O65" s="205"/>
      <c r="P65" s="205"/>
    </row>
    <row r="66" spans="1:16" ht="15" customHeight="1" x14ac:dyDescent="0.2">
      <c r="A66" s="24">
        <v>2003680</v>
      </c>
      <c r="B66" s="24" t="s">
        <v>21</v>
      </c>
      <c r="C66" s="24" t="s">
        <v>168</v>
      </c>
      <c r="D66" s="25" t="s">
        <v>341</v>
      </c>
      <c r="E66" s="26" t="s">
        <v>274</v>
      </c>
      <c r="F66" s="35">
        <v>39</v>
      </c>
      <c r="G66" s="26"/>
      <c r="H66" s="174">
        <f>ROUND(ROUND(F66,2)*ROUND(G66,2),2)</f>
        <v>0</v>
      </c>
      <c r="I66" s="36"/>
      <c r="O66" s="205"/>
      <c r="P66" s="205"/>
    </row>
    <row r="67" spans="1:16" ht="15" customHeight="1" x14ac:dyDescent="0.2">
      <c r="A67" s="24">
        <v>2003682</v>
      </c>
      <c r="B67" s="24" t="s">
        <v>21</v>
      </c>
      <c r="C67" s="24" t="s">
        <v>169</v>
      </c>
      <c r="D67" s="25" t="s">
        <v>342</v>
      </c>
      <c r="E67" s="26" t="s">
        <v>274</v>
      </c>
      <c r="F67" s="35">
        <v>11</v>
      </c>
      <c r="G67" s="26"/>
      <c r="H67" s="174">
        <f>ROUND(ROUND(F67,2)*ROUND(G67,2),2)</f>
        <v>0</v>
      </c>
      <c r="I67" s="36"/>
      <c r="O67" s="205"/>
      <c r="P67" s="205"/>
    </row>
    <row r="68" spans="1:16" ht="15" customHeight="1" x14ac:dyDescent="0.2">
      <c r="A68" s="24">
        <v>2003714</v>
      </c>
      <c r="B68" s="24" t="s">
        <v>21</v>
      </c>
      <c r="C68" s="24" t="s">
        <v>170</v>
      </c>
      <c r="D68" s="25" t="s">
        <v>155</v>
      </c>
      <c r="E68" s="26" t="s">
        <v>274</v>
      </c>
      <c r="F68" s="35">
        <v>20</v>
      </c>
      <c r="G68" s="26"/>
      <c r="H68" s="174">
        <f>ROUND(ROUND(F68,2)*ROUND(G68,2),2)</f>
        <v>0</v>
      </c>
      <c r="I68" s="36"/>
      <c r="O68" s="205"/>
      <c r="P68" s="205"/>
    </row>
    <row r="69" spans="1:16" ht="15" customHeight="1" x14ac:dyDescent="0.2">
      <c r="A69" s="24">
        <v>2003716</v>
      </c>
      <c r="B69" s="24" t="s">
        <v>21</v>
      </c>
      <c r="C69" s="24" t="s">
        <v>171</v>
      </c>
      <c r="D69" s="25" t="s">
        <v>156</v>
      </c>
      <c r="E69" s="26" t="s">
        <v>274</v>
      </c>
      <c r="F69" s="35">
        <v>11</v>
      </c>
      <c r="G69" s="26"/>
      <c r="H69" s="174">
        <f>ROUND(ROUND(F69,2)*ROUND(G69,2),2)</f>
        <v>0</v>
      </c>
      <c r="I69" s="36"/>
      <c r="O69" s="205"/>
      <c r="P69" s="205"/>
    </row>
    <row r="70" spans="1:16" ht="15" customHeight="1" x14ac:dyDescent="0.2">
      <c r="A70" s="24">
        <v>2003718</v>
      </c>
      <c r="B70" s="24" t="s">
        <v>21</v>
      </c>
      <c r="C70" s="24" t="s">
        <v>223</v>
      </c>
      <c r="D70" s="25" t="s">
        <v>244</v>
      </c>
      <c r="E70" s="26" t="s">
        <v>274</v>
      </c>
      <c r="F70" s="35">
        <v>4</v>
      </c>
      <c r="G70" s="26"/>
      <c r="H70" s="174">
        <f>ROUND(ROUND(F70,2)*ROUND(G70,2),2)</f>
        <v>0</v>
      </c>
      <c r="I70" s="36"/>
      <c r="O70" s="205"/>
      <c r="P70" s="205"/>
    </row>
    <row r="71" spans="1:16" ht="15" customHeight="1" x14ac:dyDescent="0.2">
      <c r="A71" s="24">
        <v>2003720</v>
      </c>
      <c r="B71" s="24" t="s">
        <v>21</v>
      </c>
      <c r="C71" s="24" t="s">
        <v>224</v>
      </c>
      <c r="D71" s="25" t="s">
        <v>404</v>
      </c>
      <c r="E71" s="26" t="s">
        <v>274</v>
      </c>
      <c r="F71" s="35">
        <v>5</v>
      </c>
      <c r="G71" s="26"/>
      <c r="H71" s="174">
        <f>ROUND(ROUND(F71,2)*ROUND(G71,2),2)</f>
        <v>0</v>
      </c>
      <c r="I71" s="36"/>
      <c r="O71" s="205"/>
      <c r="P71" s="205"/>
    </row>
    <row r="72" spans="1:16" ht="15" customHeight="1" x14ac:dyDescent="0.2">
      <c r="A72" s="24">
        <v>2003722</v>
      </c>
      <c r="B72" s="24" t="s">
        <v>21</v>
      </c>
      <c r="C72" s="24" t="s">
        <v>225</v>
      </c>
      <c r="D72" s="25" t="s">
        <v>405</v>
      </c>
      <c r="E72" s="26" t="s">
        <v>274</v>
      </c>
      <c r="F72" s="35">
        <v>5</v>
      </c>
      <c r="G72" s="26"/>
      <c r="H72" s="174">
        <f>ROUND(ROUND(F72,2)*ROUND(G72,2),2)</f>
        <v>0</v>
      </c>
      <c r="I72" s="36"/>
      <c r="O72" s="205"/>
      <c r="P72" s="205"/>
    </row>
    <row r="73" spans="1:16" ht="15" customHeight="1" x14ac:dyDescent="0.2">
      <c r="A73" s="24">
        <v>2003724</v>
      </c>
      <c r="B73" s="24" t="s">
        <v>21</v>
      </c>
      <c r="C73" s="24" t="s">
        <v>226</v>
      </c>
      <c r="D73" s="25" t="s">
        <v>343</v>
      </c>
      <c r="E73" s="26" t="s">
        <v>274</v>
      </c>
      <c r="F73" s="35">
        <v>1</v>
      </c>
      <c r="G73" s="26"/>
      <c r="H73" s="174">
        <f>ROUND(ROUND(F73,2)*ROUND(G73,2),2)</f>
        <v>0</v>
      </c>
      <c r="I73" s="36"/>
      <c r="O73" s="205"/>
      <c r="P73" s="205"/>
    </row>
    <row r="74" spans="1:16" ht="14.25" customHeight="1" x14ac:dyDescent="0.2">
      <c r="A74" s="24">
        <v>2003726</v>
      </c>
      <c r="B74" s="24" t="s">
        <v>21</v>
      </c>
      <c r="C74" s="24" t="s">
        <v>227</v>
      </c>
      <c r="D74" s="25" t="s">
        <v>275</v>
      </c>
      <c r="E74" s="26" t="s">
        <v>274</v>
      </c>
      <c r="F74" s="35">
        <v>4</v>
      </c>
      <c r="G74" s="26"/>
      <c r="H74" s="174">
        <f>ROUND(ROUND(F74,2)*ROUND(G74,2),2)</f>
        <v>0</v>
      </c>
      <c r="I74" s="36"/>
      <c r="O74" s="205"/>
      <c r="P74" s="205"/>
    </row>
    <row r="75" spans="1:16" ht="15" customHeight="1" x14ac:dyDescent="0.2">
      <c r="A75" s="24">
        <v>2003519</v>
      </c>
      <c r="B75" s="24" t="s">
        <v>21</v>
      </c>
      <c r="C75" s="24" t="s">
        <v>228</v>
      </c>
      <c r="D75" s="25" t="s">
        <v>344</v>
      </c>
      <c r="E75" s="26" t="s">
        <v>274</v>
      </c>
      <c r="F75" s="35">
        <v>1</v>
      </c>
      <c r="G75" s="26"/>
      <c r="H75" s="174">
        <f>ROUND(ROUND(F75,2)*ROUND(G75,2),2)</f>
        <v>0</v>
      </c>
      <c r="I75" s="36"/>
      <c r="O75" s="205"/>
      <c r="P75" s="205"/>
    </row>
    <row r="76" spans="1:16" ht="15" customHeight="1" x14ac:dyDescent="0.2">
      <c r="A76" s="24">
        <v>2003644</v>
      </c>
      <c r="B76" s="24" t="s">
        <v>21</v>
      </c>
      <c r="C76" s="24" t="s">
        <v>229</v>
      </c>
      <c r="D76" s="25" t="s">
        <v>345</v>
      </c>
      <c r="E76" s="26" t="s">
        <v>274</v>
      </c>
      <c r="F76" s="35">
        <v>8</v>
      </c>
      <c r="G76" s="26"/>
      <c r="H76" s="174">
        <f>ROUND(ROUND(F76,2)*ROUND(G76,2),2)</f>
        <v>0</v>
      </c>
      <c r="I76" s="36"/>
      <c r="O76" s="205"/>
      <c r="P76" s="205"/>
    </row>
    <row r="77" spans="1:16" ht="22.5" x14ac:dyDescent="0.2">
      <c r="A77" s="24">
        <v>330004</v>
      </c>
      <c r="B77" s="24" t="s">
        <v>184</v>
      </c>
      <c r="C77" s="24" t="s">
        <v>230</v>
      </c>
      <c r="D77" s="25" t="s">
        <v>302</v>
      </c>
      <c r="E77" s="26" t="s">
        <v>273</v>
      </c>
      <c r="F77" s="35">
        <v>9.8000000000000007</v>
      </c>
      <c r="G77" s="26"/>
      <c r="H77" s="174">
        <f>ROUND(ROUND(F77,2)*ROUND(G77,2),2)</f>
        <v>0</v>
      </c>
      <c r="I77" s="36"/>
      <c r="O77" s="205"/>
      <c r="P77" s="205"/>
    </row>
    <row r="78" spans="1:16" ht="15" customHeight="1" x14ac:dyDescent="0.2">
      <c r="A78" s="24">
        <v>804015</v>
      </c>
      <c r="B78" s="24" t="s">
        <v>21</v>
      </c>
      <c r="C78" s="24" t="s">
        <v>277</v>
      </c>
      <c r="D78" s="25" t="s">
        <v>249</v>
      </c>
      <c r="E78" s="26" t="s">
        <v>273</v>
      </c>
      <c r="F78" s="35">
        <v>400</v>
      </c>
      <c r="G78" s="26"/>
      <c r="H78" s="174">
        <f>ROUND(ROUND(F78,2)*ROUND(G78,2),2)</f>
        <v>0</v>
      </c>
      <c r="I78" s="36"/>
      <c r="O78" s="205"/>
      <c r="P78" s="205"/>
    </row>
    <row r="79" spans="1:16" ht="15" customHeight="1" x14ac:dyDescent="0.2">
      <c r="A79" s="24">
        <v>804023</v>
      </c>
      <c r="B79" s="24" t="s">
        <v>21</v>
      </c>
      <c r="C79" s="24" t="s">
        <v>278</v>
      </c>
      <c r="D79" s="25" t="s">
        <v>251</v>
      </c>
      <c r="E79" s="26" t="s">
        <v>273</v>
      </c>
      <c r="F79" s="35">
        <v>937</v>
      </c>
      <c r="G79" s="26"/>
      <c r="H79" s="174">
        <f>ROUND(ROUND(F79,2)*ROUND(G79,2),2)</f>
        <v>0</v>
      </c>
      <c r="I79" s="36"/>
      <c r="O79" s="205"/>
      <c r="P79" s="205"/>
    </row>
    <row r="80" spans="1:16" ht="15" customHeight="1" x14ac:dyDescent="0.2">
      <c r="A80" s="24">
        <v>804031</v>
      </c>
      <c r="B80" s="24" t="s">
        <v>21</v>
      </c>
      <c r="C80" s="24" t="s">
        <v>279</v>
      </c>
      <c r="D80" s="25" t="s">
        <v>281</v>
      </c>
      <c r="E80" s="26" t="s">
        <v>273</v>
      </c>
      <c r="F80" s="35">
        <v>533</v>
      </c>
      <c r="G80" s="26"/>
      <c r="H80" s="174">
        <f>ROUND(ROUND(F80,2)*ROUND(G80,2),2)</f>
        <v>0</v>
      </c>
      <c r="I80" s="36"/>
      <c r="O80" s="205"/>
      <c r="P80" s="205"/>
    </row>
    <row r="81" spans="1:16" ht="15" customHeight="1" x14ac:dyDescent="0.2">
      <c r="A81" s="24">
        <v>804081</v>
      </c>
      <c r="B81" s="24" t="s">
        <v>21</v>
      </c>
      <c r="C81" s="24" t="s">
        <v>299</v>
      </c>
      <c r="D81" s="25" t="s">
        <v>276</v>
      </c>
      <c r="E81" s="26" t="s">
        <v>274</v>
      </c>
      <c r="F81" s="35">
        <v>1</v>
      </c>
      <c r="G81" s="26"/>
      <c r="H81" s="174">
        <f>ROUND(ROUND(F81,2)*ROUND(G81,2),2)</f>
        <v>0</v>
      </c>
      <c r="I81" s="36"/>
      <c r="O81" s="205"/>
      <c r="P81" s="205"/>
    </row>
    <row r="82" spans="1:16" ht="15" customHeight="1" x14ac:dyDescent="0.2">
      <c r="A82" s="24">
        <v>804101</v>
      </c>
      <c r="B82" s="24" t="s">
        <v>21</v>
      </c>
      <c r="C82" s="24" t="s">
        <v>301</v>
      </c>
      <c r="D82" s="25" t="s">
        <v>282</v>
      </c>
      <c r="E82" s="26" t="s">
        <v>274</v>
      </c>
      <c r="F82" s="35">
        <v>5</v>
      </c>
      <c r="G82" s="26"/>
      <c r="H82" s="174">
        <f>ROUND(ROUND(F82,2)*ROUND(G82,2),2)</f>
        <v>0</v>
      </c>
      <c r="I82" s="36"/>
      <c r="O82" s="205"/>
      <c r="P82" s="205"/>
    </row>
    <row r="83" spans="1:16" ht="15" customHeight="1" x14ac:dyDescent="0.2">
      <c r="A83" s="24">
        <v>2003171</v>
      </c>
      <c r="B83" s="24" t="s">
        <v>21</v>
      </c>
      <c r="C83" s="24" t="s">
        <v>303</v>
      </c>
      <c r="D83" s="25" t="s">
        <v>346</v>
      </c>
      <c r="E83" s="26" t="s">
        <v>273</v>
      </c>
      <c r="F83" s="35">
        <v>8.1</v>
      </c>
      <c r="G83" s="26"/>
      <c r="H83" s="174">
        <f>ROUND(ROUND(F83,2)*ROUND(G83,2),2)</f>
        <v>0</v>
      </c>
      <c r="I83" s="36"/>
      <c r="O83" s="205"/>
      <c r="P83" s="205"/>
    </row>
    <row r="84" spans="1:16" ht="15" customHeight="1" x14ac:dyDescent="0.2">
      <c r="A84" s="24">
        <v>2003455</v>
      </c>
      <c r="B84" s="24" t="s">
        <v>21</v>
      </c>
      <c r="C84" s="24" t="s">
        <v>304</v>
      </c>
      <c r="D84" s="25" t="s">
        <v>347</v>
      </c>
      <c r="E84" s="26" t="s">
        <v>274</v>
      </c>
      <c r="F84" s="35">
        <v>1</v>
      </c>
      <c r="G84" s="26"/>
      <c r="H84" s="174">
        <f>ROUND(ROUND(F84,2)*ROUND(G84,2),2)</f>
        <v>0</v>
      </c>
      <c r="I84" s="36"/>
      <c r="O84" s="205"/>
      <c r="P84" s="205"/>
    </row>
    <row r="85" spans="1:16" ht="22.5" x14ac:dyDescent="0.2">
      <c r="A85" s="37">
        <v>330003</v>
      </c>
      <c r="B85" s="24" t="s">
        <v>184</v>
      </c>
      <c r="C85" s="24" t="s">
        <v>305</v>
      </c>
      <c r="D85" s="25" t="s">
        <v>300</v>
      </c>
      <c r="E85" s="26" t="s">
        <v>173</v>
      </c>
      <c r="F85" s="35">
        <v>17</v>
      </c>
      <c r="G85" s="26"/>
      <c r="H85" s="174">
        <f>ROUND(ROUND(F85,2)*ROUND(G85,2),2)</f>
        <v>0</v>
      </c>
      <c r="I85" s="36"/>
      <c r="O85" s="205"/>
      <c r="P85" s="205"/>
    </row>
    <row r="86" spans="1:16" ht="22.5" x14ac:dyDescent="0.2">
      <c r="A86" s="24">
        <v>330005</v>
      </c>
      <c r="B86" s="24" t="s">
        <v>184</v>
      </c>
      <c r="C86" s="24" t="s">
        <v>338</v>
      </c>
      <c r="D86" s="25" t="s">
        <v>334</v>
      </c>
      <c r="E86" s="26" t="s">
        <v>273</v>
      </c>
      <c r="F86" s="35">
        <v>295</v>
      </c>
      <c r="G86" s="26"/>
      <c r="H86" s="174">
        <f>ROUND(ROUND(F86,2)*ROUND(G86,2),2)</f>
        <v>0</v>
      </c>
      <c r="I86" s="36"/>
      <c r="O86" s="205"/>
      <c r="P86" s="205"/>
    </row>
    <row r="87" spans="1:16" ht="22.5" x14ac:dyDescent="0.2">
      <c r="A87" s="24">
        <v>330006</v>
      </c>
      <c r="B87" s="24" t="s">
        <v>184</v>
      </c>
      <c r="C87" s="24" t="s">
        <v>339</v>
      </c>
      <c r="D87" s="25" t="s">
        <v>336</v>
      </c>
      <c r="E87" s="26" t="s">
        <v>273</v>
      </c>
      <c r="F87" s="35">
        <v>51.83</v>
      </c>
      <c r="G87" s="26"/>
      <c r="H87" s="174">
        <f>ROUND(ROUND(F87,2)*ROUND(G87,2),2)</f>
        <v>0</v>
      </c>
      <c r="I87" s="36"/>
      <c r="O87" s="205"/>
      <c r="P87" s="205"/>
    </row>
    <row r="88" spans="1:16" ht="22.5" x14ac:dyDescent="0.2">
      <c r="A88" s="24">
        <v>330007</v>
      </c>
      <c r="B88" s="24" t="s">
        <v>184</v>
      </c>
      <c r="C88" s="24" t="s">
        <v>340</v>
      </c>
      <c r="D88" s="25" t="s">
        <v>337</v>
      </c>
      <c r="E88" s="26" t="s">
        <v>173</v>
      </c>
      <c r="F88" s="35">
        <v>1</v>
      </c>
      <c r="G88" s="26"/>
      <c r="H88" s="174">
        <f>ROUND(ROUND(F88,2)*ROUND(G88,2),2)</f>
        <v>0</v>
      </c>
      <c r="I88" s="36"/>
      <c r="O88" s="205"/>
      <c r="P88" s="205"/>
    </row>
    <row r="89" spans="1:16" ht="15" customHeight="1" x14ac:dyDescent="0.2">
      <c r="A89" s="252" t="str">
        <f>_xlfn.CONCAT("SUB - TOTAL ",D47)</f>
        <v>SUB - TOTAL DRENAGEM E O.A.C</v>
      </c>
      <c r="B89" s="253"/>
      <c r="C89" s="253"/>
      <c r="D89" s="253"/>
      <c r="E89" s="253"/>
      <c r="F89" s="253"/>
      <c r="G89" s="254"/>
      <c r="H89" s="30">
        <f>SUM(H47:H88)</f>
        <v>0</v>
      </c>
      <c r="I89" s="36"/>
      <c r="O89" s="205"/>
      <c r="P89" s="205"/>
    </row>
    <row r="90" spans="1:16" ht="5.0999999999999996" customHeight="1" x14ac:dyDescent="0.2">
      <c r="A90" s="257"/>
      <c r="B90" s="258"/>
      <c r="C90" s="258"/>
      <c r="D90" s="258"/>
      <c r="E90" s="258"/>
      <c r="F90" s="258"/>
      <c r="G90" s="258"/>
      <c r="H90" s="259"/>
      <c r="I90" s="36"/>
      <c r="O90" s="205"/>
      <c r="P90" s="205"/>
    </row>
    <row r="91" spans="1:16" ht="15" customHeight="1" x14ac:dyDescent="0.2">
      <c r="A91" s="255"/>
      <c r="B91" s="256"/>
      <c r="C91" s="95" t="s">
        <v>8</v>
      </c>
      <c r="D91" s="96" t="s">
        <v>164</v>
      </c>
      <c r="E91" s="97"/>
      <c r="F91" s="97"/>
      <c r="G91" s="97"/>
      <c r="H91" s="99"/>
      <c r="I91" s="36">
        <f>H105</f>
        <v>0</v>
      </c>
      <c r="O91" s="205"/>
      <c r="P91" s="205"/>
    </row>
    <row r="92" spans="1:16" ht="15" customHeight="1" x14ac:dyDescent="0.2">
      <c r="A92" s="255"/>
      <c r="B92" s="256"/>
      <c r="C92" s="95" t="s">
        <v>24</v>
      </c>
      <c r="D92" s="96" t="s">
        <v>306</v>
      </c>
      <c r="E92" s="97"/>
      <c r="F92" s="97"/>
      <c r="G92" s="97"/>
      <c r="H92" s="99"/>
      <c r="I92" s="36"/>
    </row>
    <row r="93" spans="1:16" ht="15" customHeight="1" x14ac:dyDescent="0.2">
      <c r="A93" s="23">
        <v>410001</v>
      </c>
      <c r="B93" s="24" t="s">
        <v>184</v>
      </c>
      <c r="C93" s="24" t="s">
        <v>207</v>
      </c>
      <c r="D93" s="25" t="s">
        <v>260</v>
      </c>
      <c r="E93" s="26" t="s">
        <v>204</v>
      </c>
      <c r="F93" s="35">
        <v>1895.5809043478262</v>
      </c>
      <c r="G93" s="26"/>
      <c r="H93" s="174">
        <f>ROUND(ROUND(F93,2)*ROUND(G93,2),2)</f>
        <v>0</v>
      </c>
      <c r="I93" s="36"/>
      <c r="O93" s="205"/>
      <c r="P93" s="205"/>
    </row>
    <row r="94" spans="1:16" ht="15" customHeight="1" x14ac:dyDescent="0.2">
      <c r="A94" s="23">
        <v>410002</v>
      </c>
      <c r="B94" s="24" t="s">
        <v>184</v>
      </c>
      <c r="C94" s="24" t="s">
        <v>208</v>
      </c>
      <c r="D94" s="25" t="s">
        <v>262</v>
      </c>
      <c r="E94" s="26" t="s">
        <v>204</v>
      </c>
      <c r="F94" s="35">
        <v>2372.8539999999998</v>
      </c>
      <c r="G94" s="26"/>
      <c r="H94" s="174">
        <f>ROUND(ROUND(F94,2)*ROUND(G94,2),2)</f>
        <v>0</v>
      </c>
      <c r="I94" s="36"/>
      <c r="O94" s="205"/>
      <c r="P94" s="205"/>
    </row>
    <row r="95" spans="1:16" ht="15" customHeight="1" x14ac:dyDescent="0.2">
      <c r="A95" s="37">
        <v>4011276</v>
      </c>
      <c r="B95" s="24" t="s">
        <v>21</v>
      </c>
      <c r="C95" s="24" t="s">
        <v>209</v>
      </c>
      <c r="D95" s="25" t="s">
        <v>383</v>
      </c>
      <c r="E95" s="26" t="s">
        <v>204</v>
      </c>
      <c r="F95" s="35">
        <v>1382.9943391304348</v>
      </c>
      <c r="G95" s="26"/>
      <c r="H95" s="174">
        <f>ROUND(ROUND(F95,2)*ROUND(G95,2),2)</f>
        <v>0</v>
      </c>
      <c r="I95" s="36"/>
      <c r="O95" s="205"/>
      <c r="P95" s="205"/>
    </row>
    <row r="96" spans="1:16" ht="15" customHeight="1" x14ac:dyDescent="0.2">
      <c r="A96" s="37">
        <v>4011352</v>
      </c>
      <c r="B96" s="24" t="s">
        <v>21</v>
      </c>
      <c r="C96" s="24" t="s">
        <v>231</v>
      </c>
      <c r="D96" s="25" t="s">
        <v>384</v>
      </c>
      <c r="E96" s="26" t="s">
        <v>237</v>
      </c>
      <c r="F96" s="35">
        <v>20140.07</v>
      </c>
      <c r="G96" s="26"/>
      <c r="H96" s="174">
        <f>ROUND(ROUND(F96,2)*ROUND(G96,2),2)</f>
        <v>0</v>
      </c>
      <c r="I96" s="36"/>
      <c r="O96" s="205"/>
      <c r="P96" s="205"/>
    </row>
    <row r="97" spans="1:16" ht="22.5" x14ac:dyDescent="0.2">
      <c r="A97" s="37">
        <v>40884</v>
      </c>
      <c r="B97" s="24" t="s">
        <v>102</v>
      </c>
      <c r="C97" s="24" t="s">
        <v>247</v>
      </c>
      <c r="D97" s="25" t="s">
        <v>210</v>
      </c>
      <c r="E97" s="26" t="s">
        <v>349</v>
      </c>
      <c r="F97" s="35">
        <v>11178.05</v>
      </c>
      <c r="G97" s="26"/>
      <c r="H97" s="174">
        <f>ROUND(ROUND(F97,2)*ROUND(G97,2),2)</f>
        <v>0</v>
      </c>
      <c r="I97" s="36"/>
      <c r="O97" s="205"/>
      <c r="P97" s="205"/>
    </row>
    <row r="98" spans="1:16" ht="15" customHeight="1" x14ac:dyDescent="0.2">
      <c r="A98" s="37">
        <v>4011463</v>
      </c>
      <c r="B98" s="24" t="s">
        <v>21</v>
      </c>
      <c r="C98" s="24" t="s">
        <v>248</v>
      </c>
      <c r="D98" s="25" t="s">
        <v>298</v>
      </c>
      <c r="E98" s="26" t="s">
        <v>193</v>
      </c>
      <c r="F98" s="35">
        <v>860.3539199999999</v>
      </c>
      <c r="G98" s="26"/>
      <c r="H98" s="174">
        <f>ROUND(ROUND(F98,2)*ROUND(G98,2),2)</f>
        <v>0</v>
      </c>
      <c r="I98" s="36"/>
      <c r="O98" s="205"/>
      <c r="P98" s="205"/>
    </row>
    <row r="99" spans="1:16" ht="15" customHeight="1" x14ac:dyDescent="0.2">
      <c r="A99" s="23">
        <v>410003</v>
      </c>
      <c r="B99" s="24" t="s">
        <v>184</v>
      </c>
      <c r="C99" s="24" t="s">
        <v>271</v>
      </c>
      <c r="D99" s="25" t="s">
        <v>272</v>
      </c>
      <c r="E99" s="26" t="s">
        <v>273</v>
      </c>
      <c r="F99" s="35">
        <v>27</v>
      </c>
      <c r="G99" s="26"/>
      <c r="H99" s="174">
        <f>ROUND(ROUND(F99,2)*ROUND(G99,2),2)</f>
        <v>0</v>
      </c>
      <c r="I99" s="36"/>
      <c r="O99" s="205"/>
      <c r="P99" s="205"/>
    </row>
    <row r="100" spans="1:16" ht="15" customHeight="1" x14ac:dyDescent="0.2">
      <c r="A100" s="255"/>
      <c r="B100" s="256"/>
      <c r="C100" s="95" t="s">
        <v>25</v>
      </c>
      <c r="D100" s="192" t="s">
        <v>199</v>
      </c>
      <c r="E100" s="97"/>
      <c r="F100" s="97"/>
      <c r="G100" s="97"/>
      <c r="H100" s="99"/>
      <c r="I100" s="36"/>
      <c r="O100" s="205"/>
      <c r="P100" s="205"/>
    </row>
    <row r="101" spans="1:16" ht="15" customHeight="1" x14ac:dyDescent="0.2">
      <c r="A101" s="23" t="s">
        <v>192</v>
      </c>
      <c r="B101" s="24" t="s">
        <v>21</v>
      </c>
      <c r="C101" s="34" t="s">
        <v>200</v>
      </c>
      <c r="D101" s="28" t="s">
        <v>258</v>
      </c>
      <c r="E101" s="29" t="s">
        <v>193</v>
      </c>
      <c r="F101" s="35">
        <v>47.706624863999991</v>
      </c>
      <c r="G101" s="29"/>
      <c r="H101" s="27">
        <f>ROUND(ROUND(F101,2)*ROUND(G101,2),2)</f>
        <v>0</v>
      </c>
      <c r="I101" s="36"/>
      <c r="O101" s="205"/>
      <c r="P101" s="205"/>
    </row>
    <row r="102" spans="1:16" ht="15" customHeight="1" x14ac:dyDescent="0.2">
      <c r="A102" s="23" t="s">
        <v>194</v>
      </c>
      <c r="B102" s="24" t="s">
        <v>21</v>
      </c>
      <c r="C102" s="34" t="s">
        <v>201</v>
      </c>
      <c r="D102" s="28" t="s">
        <v>195</v>
      </c>
      <c r="E102" s="29" t="s">
        <v>193</v>
      </c>
      <c r="F102" s="35">
        <v>26.182091</v>
      </c>
      <c r="G102" s="29"/>
      <c r="H102" s="27">
        <f>ROUND(ROUND(F102,2)*ROUND(G102,2),2)</f>
        <v>0</v>
      </c>
      <c r="I102" s="36"/>
      <c r="O102" s="205"/>
      <c r="P102" s="205"/>
    </row>
    <row r="103" spans="1:16" ht="15" customHeight="1" x14ac:dyDescent="0.2">
      <c r="A103" s="23" t="s">
        <v>196</v>
      </c>
      <c r="B103" s="24" t="s">
        <v>21</v>
      </c>
      <c r="C103" s="34" t="s">
        <v>256</v>
      </c>
      <c r="D103" s="28" t="s">
        <v>259</v>
      </c>
      <c r="E103" s="29" t="s">
        <v>193</v>
      </c>
      <c r="F103" s="35">
        <v>47.706624863999991</v>
      </c>
      <c r="G103" s="29"/>
      <c r="H103" s="27">
        <f>ROUND(ROUND(F103,2)*ROUND(G103,2),2)</f>
        <v>0</v>
      </c>
      <c r="I103" s="36"/>
      <c r="O103" s="205"/>
      <c r="P103" s="205"/>
    </row>
    <row r="104" spans="1:16" ht="15" customHeight="1" x14ac:dyDescent="0.2">
      <c r="A104" s="23" t="s">
        <v>197</v>
      </c>
      <c r="B104" s="24" t="s">
        <v>21</v>
      </c>
      <c r="C104" s="34" t="s">
        <v>257</v>
      </c>
      <c r="D104" s="28" t="s">
        <v>198</v>
      </c>
      <c r="E104" s="29" t="s">
        <v>193</v>
      </c>
      <c r="F104" s="35">
        <v>26.182091</v>
      </c>
      <c r="G104" s="29"/>
      <c r="H104" s="27">
        <f>ROUND(ROUND(F104,2)*ROUND(G104,2),2)</f>
        <v>0</v>
      </c>
      <c r="I104" s="36"/>
      <c r="O104" s="205"/>
      <c r="P104" s="205"/>
    </row>
    <row r="105" spans="1:16" ht="15" customHeight="1" x14ac:dyDescent="0.2">
      <c r="A105" s="252" t="str">
        <f>_xlfn.CONCAT("SUB - TOTAL ",D91)</f>
        <v>SUB - TOTAL PAVIMENTAÇÃO</v>
      </c>
      <c r="B105" s="253"/>
      <c r="C105" s="253"/>
      <c r="D105" s="253"/>
      <c r="E105" s="253"/>
      <c r="F105" s="253"/>
      <c r="G105" s="254"/>
      <c r="H105" s="30">
        <f>SUM(H91:H104)</f>
        <v>0</v>
      </c>
      <c r="I105" s="36"/>
      <c r="O105" s="205"/>
      <c r="P105" s="205"/>
    </row>
    <row r="106" spans="1:16" ht="5.0999999999999996" customHeight="1" x14ac:dyDescent="0.2">
      <c r="A106" s="257"/>
      <c r="B106" s="258"/>
      <c r="C106" s="258"/>
      <c r="D106" s="258"/>
      <c r="E106" s="258"/>
      <c r="F106" s="258"/>
      <c r="G106" s="258"/>
      <c r="H106" s="259"/>
      <c r="I106" s="36"/>
      <c r="O106" s="205"/>
      <c r="P106" s="205"/>
    </row>
    <row r="107" spans="1:16" ht="15" customHeight="1" x14ac:dyDescent="0.2">
      <c r="A107" s="255"/>
      <c r="B107" s="256"/>
      <c r="C107" s="95" t="s">
        <v>9</v>
      </c>
      <c r="D107" s="96" t="s">
        <v>181</v>
      </c>
      <c r="E107" s="97"/>
      <c r="F107" s="97"/>
      <c r="G107" s="97"/>
      <c r="H107" s="99"/>
      <c r="I107" s="36">
        <f>H115</f>
        <v>0</v>
      </c>
      <c r="O107" s="205"/>
      <c r="P107" s="205"/>
    </row>
    <row r="108" spans="1:16" ht="15" customHeight="1" x14ac:dyDescent="0.2">
      <c r="A108" s="255"/>
      <c r="B108" s="256"/>
      <c r="C108" s="95" t="s">
        <v>26</v>
      </c>
      <c r="D108" s="96" t="s">
        <v>186</v>
      </c>
      <c r="E108" s="97"/>
      <c r="F108" s="97"/>
      <c r="G108" s="97"/>
      <c r="H108" s="99"/>
      <c r="I108" s="36"/>
    </row>
    <row r="109" spans="1:16" ht="15" customHeight="1" x14ac:dyDescent="0.2">
      <c r="A109" s="191">
        <v>5213571</v>
      </c>
      <c r="B109" s="24" t="s">
        <v>21</v>
      </c>
      <c r="C109" s="24" t="s">
        <v>188</v>
      </c>
      <c r="D109" s="25" t="s">
        <v>158</v>
      </c>
      <c r="E109" s="26" t="s">
        <v>237</v>
      </c>
      <c r="F109" s="35">
        <v>11.940000000000005</v>
      </c>
      <c r="G109" s="26"/>
      <c r="H109" s="174">
        <f>ROUND(ROUND(F109,2)*ROUND(G109,2),2)</f>
        <v>0</v>
      </c>
      <c r="I109" s="36"/>
      <c r="O109" s="205"/>
      <c r="P109" s="205"/>
    </row>
    <row r="110" spans="1:16" ht="15" customHeight="1" x14ac:dyDescent="0.2">
      <c r="A110" s="191">
        <v>5216111</v>
      </c>
      <c r="B110" s="24" t="s">
        <v>21</v>
      </c>
      <c r="C110" s="24" t="s">
        <v>189</v>
      </c>
      <c r="D110" s="25" t="s">
        <v>159</v>
      </c>
      <c r="E110" s="26" t="s">
        <v>274</v>
      </c>
      <c r="F110" s="35">
        <v>57</v>
      </c>
      <c r="G110" s="26"/>
      <c r="H110" s="174">
        <f>ROUND(ROUND(F110,2)*ROUND(G110,2),2)</f>
        <v>0</v>
      </c>
      <c r="I110" s="36"/>
      <c r="O110" s="205"/>
      <c r="P110" s="205"/>
    </row>
    <row r="111" spans="1:16" ht="15" customHeight="1" x14ac:dyDescent="0.2">
      <c r="A111" s="255"/>
      <c r="B111" s="256"/>
      <c r="C111" s="95" t="s">
        <v>99</v>
      </c>
      <c r="D111" s="96" t="s">
        <v>187</v>
      </c>
      <c r="E111" s="97"/>
      <c r="F111" s="97"/>
      <c r="G111" s="97"/>
      <c r="H111" s="99"/>
      <c r="I111" s="36"/>
    </row>
    <row r="112" spans="1:16" ht="15" customHeight="1" x14ac:dyDescent="0.2">
      <c r="A112" s="37">
        <v>5213401</v>
      </c>
      <c r="B112" s="24" t="s">
        <v>21</v>
      </c>
      <c r="C112" s="24" t="s">
        <v>190</v>
      </c>
      <c r="D112" s="25" t="s">
        <v>385</v>
      </c>
      <c r="E112" s="26" t="s">
        <v>237</v>
      </c>
      <c r="F112" s="35">
        <v>845.45439999999974</v>
      </c>
      <c r="G112" s="26"/>
      <c r="H112" s="174">
        <f>ROUND(ROUND(F112,2)*ROUND(G112,2),2)</f>
        <v>0</v>
      </c>
      <c r="I112" s="36"/>
      <c r="O112" s="205"/>
      <c r="P112" s="205"/>
    </row>
    <row r="113" spans="1:16" ht="15" customHeight="1" x14ac:dyDescent="0.2">
      <c r="A113" s="37">
        <v>5213405</v>
      </c>
      <c r="B113" s="24" t="s">
        <v>21</v>
      </c>
      <c r="C113" s="24" t="s">
        <v>191</v>
      </c>
      <c r="D113" s="25" t="s">
        <v>386</v>
      </c>
      <c r="E113" s="26" t="s">
        <v>237</v>
      </c>
      <c r="F113" s="35">
        <v>84.821000000000055</v>
      </c>
      <c r="G113" s="26"/>
      <c r="H113" s="174">
        <f>ROUND(ROUND(F113,2)*ROUND(G113,2),2)</f>
        <v>0</v>
      </c>
      <c r="I113" s="36"/>
      <c r="O113" s="205"/>
      <c r="P113" s="205"/>
    </row>
    <row r="114" spans="1:16" ht="15" customHeight="1" x14ac:dyDescent="0.2">
      <c r="A114" s="23">
        <v>520001</v>
      </c>
      <c r="B114" s="24" t="s">
        <v>184</v>
      </c>
      <c r="C114" s="24" t="s">
        <v>270</v>
      </c>
      <c r="D114" s="25" t="s">
        <v>236</v>
      </c>
      <c r="E114" s="26" t="s">
        <v>237</v>
      </c>
      <c r="F114" s="35">
        <v>391.47521999999992</v>
      </c>
      <c r="G114" s="26"/>
      <c r="H114" s="174">
        <f>ROUND(ROUND(F114,2)*ROUND(G114,2),2)</f>
        <v>0</v>
      </c>
      <c r="I114" s="36"/>
      <c r="O114" s="205"/>
      <c r="P114" s="205"/>
    </row>
    <row r="115" spans="1:16" ht="15" customHeight="1" x14ac:dyDescent="0.2">
      <c r="A115" s="252" t="str">
        <f>_xlfn.CONCAT("SUB - TOTAL ",D107)</f>
        <v>SUB - TOTAL SINALIZAÇÃO</v>
      </c>
      <c r="B115" s="253"/>
      <c r="C115" s="253"/>
      <c r="D115" s="253"/>
      <c r="E115" s="253"/>
      <c r="F115" s="253"/>
      <c r="G115" s="254"/>
      <c r="H115" s="30">
        <f>SUM(H107:H114)</f>
        <v>0</v>
      </c>
      <c r="I115" s="36"/>
      <c r="O115" s="205"/>
      <c r="P115" s="205"/>
    </row>
    <row r="116" spans="1:16" ht="5.0999999999999996" customHeight="1" x14ac:dyDescent="0.2">
      <c r="A116" s="101"/>
      <c r="B116" s="102"/>
      <c r="C116" s="102"/>
      <c r="D116" s="102"/>
      <c r="E116" s="102"/>
      <c r="F116" s="102"/>
      <c r="G116" s="102"/>
      <c r="H116" s="103"/>
      <c r="I116" s="36"/>
      <c r="O116" s="205"/>
      <c r="P116" s="205"/>
    </row>
    <row r="117" spans="1:16" ht="15" customHeight="1" x14ac:dyDescent="0.2">
      <c r="A117" s="255"/>
      <c r="B117" s="256"/>
      <c r="C117" s="95" t="s">
        <v>10</v>
      </c>
      <c r="D117" s="96" t="s">
        <v>182</v>
      </c>
      <c r="E117" s="97"/>
      <c r="F117" s="97"/>
      <c r="G117" s="97"/>
      <c r="H117" s="99"/>
      <c r="I117" s="36">
        <f>H130</f>
        <v>0</v>
      </c>
      <c r="O117" s="205"/>
      <c r="P117" s="205"/>
    </row>
    <row r="118" spans="1:16" ht="22.5" x14ac:dyDescent="0.2">
      <c r="A118" s="191">
        <v>40915</v>
      </c>
      <c r="B118" s="24" t="s">
        <v>102</v>
      </c>
      <c r="C118" s="24" t="s">
        <v>28</v>
      </c>
      <c r="D118" s="25" t="s">
        <v>387</v>
      </c>
      <c r="E118" s="26" t="s">
        <v>349</v>
      </c>
      <c r="F118" s="35">
        <v>10467</v>
      </c>
      <c r="G118" s="26"/>
      <c r="H118" s="174">
        <f>ROUND(ROUND(F118,2)*ROUND(G118,2),2)</f>
        <v>0</v>
      </c>
      <c r="I118" s="36"/>
      <c r="O118" s="205"/>
      <c r="P118" s="205"/>
    </row>
    <row r="119" spans="1:16" ht="22.5" x14ac:dyDescent="0.2">
      <c r="A119" s="191">
        <v>40912</v>
      </c>
      <c r="B119" s="24" t="s">
        <v>102</v>
      </c>
      <c r="C119" s="24" t="s">
        <v>29</v>
      </c>
      <c r="D119" s="25" t="s">
        <v>162</v>
      </c>
      <c r="E119" s="26" t="s">
        <v>349</v>
      </c>
      <c r="F119" s="35">
        <v>4186.7999999999993</v>
      </c>
      <c r="G119" s="26"/>
      <c r="H119" s="174">
        <f>ROUND(ROUND(F119,2)*ROUND(G119,2),2)</f>
        <v>0</v>
      </c>
      <c r="I119" s="36"/>
      <c r="O119" s="205"/>
      <c r="P119" s="205"/>
    </row>
    <row r="120" spans="1:16" ht="22.5" x14ac:dyDescent="0.2">
      <c r="A120" s="191">
        <v>41246</v>
      </c>
      <c r="B120" s="24" t="s">
        <v>102</v>
      </c>
      <c r="C120" s="24" t="s">
        <v>246</v>
      </c>
      <c r="D120" s="25" t="s">
        <v>327</v>
      </c>
      <c r="E120" s="26" t="s">
        <v>261</v>
      </c>
      <c r="F120" s="35">
        <v>188</v>
      </c>
      <c r="G120" s="26"/>
      <c r="H120" s="174">
        <f>ROUND(ROUND(F120,2)*ROUND(G120,2),2)</f>
        <v>0</v>
      </c>
      <c r="I120" s="36"/>
      <c r="O120" s="205"/>
      <c r="P120" s="205"/>
    </row>
    <row r="121" spans="1:16" ht="22.5" x14ac:dyDescent="0.2">
      <c r="A121" s="191">
        <v>41109</v>
      </c>
      <c r="B121" s="224" t="s">
        <v>102</v>
      </c>
      <c r="C121" s="24" t="s">
        <v>307</v>
      </c>
      <c r="D121" s="25" t="s">
        <v>388</v>
      </c>
      <c r="E121" s="26" t="s">
        <v>261</v>
      </c>
      <c r="F121" s="35">
        <v>56</v>
      </c>
      <c r="G121" s="26"/>
      <c r="H121" s="174">
        <f>ROUND(ROUND(F121,2)*ROUND(G121,2),2)</f>
        <v>0</v>
      </c>
      <c r="I121" s="36"/>
      <c r="O121" s="205"/>
      <c r="P121" s="205"/>
    </row>
    <row r="122" spans="1:16" ht="15" customHeight="1" x14ac:dyDescent="0.2">
      <c r="A122" s="191">
        <v>3713608</v>
      </c>
      <c r="B122" s="24" t="s">
        <v>21</v>
      </c>
      <c r="C122" s="24" t="s">
        <v>309</v>
      </c>
      <c r="D122" s="25" t="s">
        <v>319</v>
      </c>
      <c r="E122" s="26" t="s">
        <v>273</v>
      </c>
      <c r="F122" s="35">
        <v>56</v>
      </c>
      <c r="G122" s="26"/>
      <c r="H122" s="174">
        <f>ROUND(ROUND(F122,2)*ROUND(G122,2),2)</f>
        <v>0</v>
      </c>
      <c r="I122" s="36"/>
      <c r="O122" s="205"/>
      <c r="P122" s="205"/>
    </row>
    <row r="123" spans="1:16" ht="22.5" x14ac:dyDescent="0.2">
      <c r="A123" s="191">
        <v>3205870</v>
      </c>
      <c r="B123" s="24" t="s">
        <v>21</v>
      </c>
      <c r="C123" s="24" t="s">
        <v>311</v>
      </c>
      <c r="D123" s="25" t="s">
        <v>389</v>
      </c>
      <c r="E123" s="26" t="s">
        <v>204</v>
      </c>
      <c r="F123" s="35">
        <v>124</v>
      </c>
      <c r="G123" s="26"/>
      <c r="H123" s="174">
        <f>ROUND(ROUND(F123,2)*ROUND(G123,2),2)</f>
        <v>0</v>
      </c>
      <c r="I123" s="36"/>
      <c r="O123" s="205"/>
      <c r="P123" s="205"/>
    </row>
    <row r="124" spans="1:16" ht="15" customHeight="1" x14ac:dyDescent="0.2">
      <c r="A124" s="191">
        <v>2003866</v>
      </c>
      <c r="B124" s="24" t="s">
        <v>21</v>
      </c>
      <c r="C124" s="24" t="s">
        <v>312</v>
      </c>
      <c r="D124" s="25" t="s">
        <v>390</v>
      </c>
      <c r="E124" s="26" t="s">
        <v>237</v>
      </c>
      <c r="F124" s="35">
        <v>168.2</v>
      </c>
      <c r="G124" s="26"/>
      <c r="H124" s="174">
        <f>ROUND(ROUND(F124,2)*ROUND(G124,2),2)</f>
        <v>0</v>
      </c>
      <c r="I124" s="36"/>
      <c r="O124" s="205"/>
      <c r="P124" s="205"/>
    </row>
    <row r="125" spans="1:16" ht="22.5" x14ac:dyDescent="0.2">
      <c r="A125" s="191">
        <v>5502135</v>
      </c>
      <c r="B125" s="24" t="s">
        <v>21</v>
      </c>
      <c r="C125" s="24" t="s">
        <v>313</v>
      </c>
      <c r="D125" s="25" t="s">
        <v>376</v>
      </c>
      <c r="E125" s="26" t="s">
        <v>204</v>
      </c>
      <c r="F125" s="35">
        <v>217.5</v>
      </c>
      <c r="G125" s="26"/>
      <c r="H125" s="174">
        <f>ROUND(ROUND(F125,2)*ROUND(G125,2),2)</f>
        <v>0</v>
      </c>
      <c r="I125" s="36"/>
      <c r="O125" s="205"/>
      <c r="P125" s="205"/>
    </row>
    <row r="126" spans="1:16" ht="15" customHeight="1" x14ac:dyDescent="0.2">
      <c r="A126" s="161">
        <v>5503041</v>
      </c>
      <c r="B126" s="24" t="s">
        <v>21</v>
      </c>
      <c r="C126" s="24" t="s">
        <v>314</v>
      </c>
      <c r="D126" s="25" t="s">
        <v>379</v>
      </c>
      <c r="E126" s="26" t="s">
        <v>204</v>
      </c>
      <c r="F126" s="35">
        <v>114.84</v>
      </c>
      <c r="G126" s="26"/>
      <c r="H126" s="174">
        <f>ROUND(ROUND(F126,2)*ROUND(G126,2),2)</f>
        <v>0</v>
      </c>
      <c r="I126" s="36"/>
      <c r="O126" s="205"/>
      <c r="P126" s="205"/>
    </row>
    <row r="127" spans="1:16" ht="15" customHeight="1" x14ac:dyDescent="0.2">
      <c r="A127" s="191">
        <v>5914389</v>
      </c>
      <c r="B127" s="24" t="s">
        <v>21</v>
      </c>
      <c r="C127" s="24" t="s">
        <v>315</v>
      </c>
      <c r="D127" s="25" t="s">
        <v>380</v>
      </c>
      <c r="E127" s="26" t="s">
        <v>381</v>
      </c>
      <c r="F127" s="35">
        <v>1193.4224999999999</v>
      </c>
      <c r="G127" s="26"/>
      <c r="H127" s="174">
        <f>ROUND(ROUND(F127,2)*ROUND(G127,2),2)</f>
        <v>0</v>
      </c>
      <c r="I127" s="36"/>
      <c r="O127" s="205"/>
      <c r="P127" s="205"/>
    </row>
    <row r="128" spans="1:16" ht="15" customHeight="1" x14ac:dyDescent="0.2">
      <c r="A128" s="191">
        <v>5914374</v>
      </c>
      <c r="B128" s="24" t="s">
        <v>21</v>
      </c>
      <c r="C128" s="24" t="s">
        <v>316</v>
      </c>
      <c r="D128" s="25" t="s">
        <v>382</v>
      </c>
      <c r="E128" s="26" t="s">
        <v>381</v>
      </c>
      <c r="F128" s="35">
        <v>606.33562499999994</v>
      </c>
      <c r="G128" s="26"/>
      <c r="H128" s="174">
        <f>ROUND(ROUND(F128,2)*ROUND(G128,2),2)</f>
        <v>0</v>
      </c>
      <c r="I128" s="36"/>
      <c r="O128" s="205"/>
      <c r="P128" s="205"/>
    </row>
    <row r="129" spans="1:16" ht="15" customHeight="1" x14ac:dyDescent="0.2">
      <c r="A129" s="191">
        <v>3713600</v>
      </c>
      <c r="B129" s="24" t="s">
        <v>21</v>
      </c>
      <c r="C129" s="24" t="s">
        <v>317</v>
      </c>
      <c r="D129" s="25" t="s">
        <v>308</v>
      </c>
      <c r="E129" s="26" t="s">
        <v>273</v>
      </c>
      <c r="F129" s="35">
        <v>65</v>
      </c>
      <c r="G129" s="26"/>
      <c r="H129" s="174">
        <f>ROUND(ROUND(F129,2)*ROUND(G129,2),2)</f>
        <v>0</v>
      </c>
      <c r="I129" s="36"/>
      <c r="O129" s="205"/>
      <c r="P129" s="205"/>
    </row>
    <row r="130" spans="1:16" ht="15" customHeight="1" x14ac:dyDescent="0.2">
      <c r="A130" s="252" t="str">
        <f>_xlfn.CONCAT("SUB - TOTAL ",D117)</f>
        <v>SUB - TOTAL OBRAS COMPLEMENTARES</v>
      </c>
      <c r="B130" s="253"/>
      <c r="C130" s="253"/>
      <c r="D130" s="253"/>
      <c r="E130" s="253"/>
      <c r="F130" s="253"/>
      <c r="G130" s="254"/>
      <c r="H130" s="30">
        <f>SUM(H117:H129)</f>
        <v>0</v>
      </c>
      <c r="I130" s="36"/>
      <c r="O130" s="205"/>
      <c r="P130" s="205"/>
    </row>
    <row r="131" spans="1:16" ht="5.0999999999999996" customHeight="1" x14ac:dyDescent="0.2">
      <c r="A131" s="257"/>
      <c r="B131" s="258"/>
      <c r="C131" s="258"/>
      <c r="D131" s="258"/>
      <c r="E131" s="258"/>
      <c r="F131" s="258"/>
      <c r="G131" s="258"/>
      <c r="H131" s="259"/>
      <c r="I131" s="36"/>
      <c r="O131" s="205"/>
      <c r="P131" s="205"/>
    </row>
    <row r="132" spans="1:16" ht="15" customHeight="1" x14ac:dyDescent="0.2">
      <c r="A132" s="255"/>
      <c r="B132" s="256"/>
      <c r="C132" s="95" t="s">
        <v>11</v>
      </c>
      <c r="D132" s="96" t="s">
        <v>76</v>
      </c>
      <c r="E132" s="97"/>
      <c r="F132" s="97"/>
      <c r="G132" s="97"/>
      <c r="H132" s="99"/>
      <c r="I132" s="36">
        <f>H139</f>
        <v>0</v>
      </c>
      <c r="O132" s="205"/>
      <c r="P132" s="205"/>
    </row>
    <row r="133" spans="1:16" ht="15" customHeight="1" x14ac:dyDescent="0.2">
      <c r="A133" s="191">
        <v>5914389</v>
      </c>
      <c r="B133" s="24" t="s">
        <v>21</v>
      </c>
      <c r="C133" s="24" t="s">
        <v>30</v>
      </c>
      <c r="D133" s="25" t="s">
        <v>380</v>
      </c>
      <c r="E133" s="26" t="s">
        <v>381</v>
      </c>
      <c r="F133" s="35">
        <v>259889.64739044063</v>
      </c>
      <c r="G133" s="26"/>
      <c r="H133" s="174">
        <f>ROUND(ROUND(F133,2)*ROUND(G133,2),2)</f>
        <v>0</v>
      </c>
      <c r="I133" s="36"/>
      <c r="O133" s="205"/>
      <c r="P133" s="205"/>
    </row>
    <row r="134" spans="1:16" ht="15" customHeight="1" x14ac:dyDescent="0.2">
      <c r="A134" s="191">
        <v>5914374</v>
      </c>
      <c r="B134" s="24" t="s">
        <v>21</v>
      </c>
      <c r="C134" s="24" t="s">
        <v>85</v>
      </c>
      <c r="D134" s="25" t="s">
        <v>382</v>
      </c>
      <c r="E134" s="26" t="s">
        <v>381</v>
      </c>
      <c r="F134" s="35">
        <v>77014.87460908691</v>
      </c>
      <c r="G134" s="26"/>
      <c r="H134" s="174">
        <f>ROUND(ROUND(F134,2)*ROUND(G134,2),2)</f>
        <v>0</v>
      </c>
      <c r="I134" s="36"/>
      <c r="O134" s="205"/>
      <c r="P134" s="205"/>
    </row>
    <row r="135" spans="1:16" ht="15" customHeight="1" x14ac:dyDescent="0.2">
      <c r="A135" s="191">
        <v>5914479</v>
      </c>
      <c r="B135" s="24" t="s">
        <v>21</v>
      </c>
      <c r="C135" s="24" t="s">
        <v>97</v>
      </c>
      <c r="D135" s="25" t="s">
        <v>391</v>
      </c>
      <c r="E135" s="26" t="s">
        <v>381</v>
      </c>
      <c r="F135" s="35">
        <v>8640.7421890172282</v>
      </c>
      <c r="G135" s="26"/>
      <c r="H135" s="174">
        <f>ROUND(ROUND(F135,2)*ROUND(G135,2),2)</f>
        <v>0</v>
      </c>
      <c r="I135" s="36"/>
      <c r="O135" s="205"/>
      <c r="P135" s="205"/>
    </row>
    <row r="136" spans="1:16" ht="15" customHeight="1" x14ac:dyDescent="0.2">
      <c r="A136" s="191">
        <v>5914464</v>
      </c>
      <c r="B136" s="24" t="s">
        <v>21</v>
      </c>
      <c r="C136" s="24" t="s">
        <v>185</v>
      </c>
      <c r="D136" s="25" t="s">
        <v>392</v>
      </c>
      <c r="E136" s="26" t="s">
        <v>381</v>
      </c>
      <c r="F136" s="35">
        <v>2747.9091906557605</v>
      </c>
      <c r="G136" s="26"/>
      <c r="H136" s="174">
        <f>ROUND(ROUND(F136,2)*ROUND(G136,2),2)</f>
        <v>0</v>
      </c>
      <c r="I136" s="36"/>
      <c r="O136" s="205"/>
      <c r="P136" s="205"/>
    </row>
    <row r="137" spans="1:16" ht="22.5" x14ac:dyDescent="0.2">
      <c r="A137" s="191">
        <v>5914614</v>
      </c>
      <c r="B137" s="24" t="s">
        <v>21</v>
      </c>
      <c r="C137" s="24" t="s">
        <v>252</v>
      </c>
      <c r="D137" s="25" t="s">
        <v>393</v>
      </c>
      <c r="E137" s="26" t="s">
        <v>381</v>
      </c>
      <c r="F137" s="35">
        <v>2886.1933899999999</v>
      </c>
      <c r="G137" s="26"/>
      <c r="H137" s="174">
        <f>ROUND(ROUND(F137,2)*ROUND(G137,2),2)</f>
        <v>0</v>
      </c>
      <c r="I137" s="36"/>
      <c r="O137" s="205"/>
      <c r="P137" s="205"/>
    </row>
    <row r="138" spans="1:16" ht="22.5" x14ac:dyDescent="0.2">
      <c r="A138" s="191">
        <v>5914599</v>
      </c>
      <c r="B138" s="24" t="s">
        <v>21</v>
      </c>
      <c r="C138" s="24" t="s">
        <v>253</v>
      </c>
      <c r="D138" s="25" t="s">
        <v>394</v>
      </c>
      <c r="E138" s="26" t="s">
        <v>381</v>
      </c>
      <c r="F138" s="35">
        <v>1073.9533205</v>
      </c>
      <c r="G138" s="26"/>
      <c r="H138" s="174">
        <f>ROUND(ROUND(F138,2)*ROUND(G138,2),2)</f>
        <v>0</v>
      </c>
      <c r="I138" s="36"/>
      <c r="O138" s="205"/>
      <c r="P138" s="205"/>
    </row>
    <row r="139" spans="1:16" ht="15" customHeight="1" x14ac:dyDescent="0.2">
      <c r="A139" s="252" t="str">
        <f>_xlfn.CONCAT("SUB - TOTAL ",D132)</f>
        <v>SUB - TOTAL TRANSPORTE</v>
      </c>
      <c r="B139" s="253"/>
      <c r="C139" s="253"/>
      <c r="D139" s="253"/>
      <c r="E139" s="253"/>
      <c r="F139" s="253"/>
      <c r="G139" s="254"/>
      <c r="H139" s="30">
        <f>SUM(H132:H138)</f>
        <v>0</v>
      </c>
      <c r="I139" s="36"/>
      <c r="O139" s="205"/>
      <c r="P139" s="205"/>
    </row>
    <row r="140" spans="1:16" ht="5.0999999999999996" customHeight="1" x14ac:dyDescent="0.2">
      <c r="A140" s="125"/>
      <c r="B140" s="126"/>
      <c r="C140" s="126"/>
      <c r="D140" s="126"/>
      <c r="E140" s="126"/>
      <c r="F140" s="126"/>
      <c r="G140" s="126"/>
      <c r="H140" s="127"/>
      <c r="I140" s="36"/>
      <c r="O140" s="205"/>
      <c r="P140" s="205"/>
    </row>
    <row r="141" spans="1:16" ht="15" customHeight="1" x14ac:dyDescent="0.2">
      <c r="A141" s="255"/>
      <c r="B141" s="256"/>
      <c r="C141" s="95" t="s">
        <v>98</v>
      </c>
      <c r="D141" s="96" t="s">
        <v>183</v>
      </c>
      <c r="E141" s="97"/>
      <c r="F141" s="97"/>
      <c r="G141" s="97"/>
      <c r="H141" s="99"/>
      <c r="I141" s="36">
        <f>H143</f>
        <v>0</v>
      </c>
      <c r="O141" s="205"/>
      <c r="P141" s="205"/>
    </row>
    <row r="142" spans="1:16" ht="15" customHeight="1" x14ac:dyDescent="0.2">
      <c r="A142" s="37">
        <v>810001</v>
      </c>
      <c r="B142" s="24" t="s">
        <v>184</v>
      </c>
      <c r="C142" s="24" t="s">
        <v>86</v>
      </c>
      <c r="D142" s="25" t="s">
        <v>172</v>
      </c>
      <c r="E142" s="26" t="s">
        <v>173</v>
      </c>
      <c r="F142" s="35">
        <v>1</v>
      </c>
      <c r="G142" s="26"/>
      <c r="H142" s="27">
        <f>ROUND(ROUND(F142,2)*ROUND(G142,2),2)</f>
        <v>0</v>
      </c>
      <c r="I142" s="36"/>
      <c r="O142" s="205"/>
      <c r="P142" s="205"/>
    </row>
    <row r="143" spans="1:16" ht="15" customHeight="1" x14ac:dyDescent="0.2">
      <c r="A143" s="252" t="str">
        <f>_xlfn.CONCAT("SUB - TOTAL ",D141)</f>
        <v>SUB - TOTAL ADMINISTRAÇÃO LOCAL</v>
      </c>
      <c r="B143" s="253"/>
      <c r="C143" s="253"/>
      <c r="D143" s="253"/>
      <c r="E143" s="253"/>
      <c r="F143" s="253"/>
      <c r="G143" s="254"/>
      <c r="H143" s="30">
        <f>SUM(H142:H142)</f>
        <v>0</v>
      </c>
      <c r="I143" s="36"/>
      <c r="O143" s="205"/>
      <c r="P143" s="205"/>
    </row>
    <row r="144" spans="1:16" ht="5.0999999999999996" customHeight="1" x14ac:dyDescent="0.2">
      <c r="A144" s="125"/>
      <c r="B144" s="126"/>
      <c r="C144" s="126"/>
      <c r="D144" s="126"/>
      <c r="E144" s="126"/>
      <c r="F144" s="126"/>
      <c r="G144" s="126"/>
      <c r="H144" s="127"/>
      <c r="I144" s="36"/>
      <c r="O144" s="205"/>
      <c r="P144" s="205"/>
    </row>
    <row r="145" spans="1:16" ht="20.100000000000001" customHeight="1" thickBot="1" x14ac:dyDescent="0.25">
      <c r="A145" s="260" t="s">
        <v>32</v>
      </c>
      <c r="B145" s="261"/>
      <c r="C145" s="261"/>
      <c r="D145" s="261"/>
      <c r="E145" s="261"/>
      <c r="F145" s="261"/>
      <c r="G145" s="262"/>
      <c r="H145" s="100">
        <f>SUM(I1:I145)</f>
        <v>0</v>
      </c>
      <c r="I145" s="36"/>
      <c r="O145" s="205"/>
      <c r="P145" s="205"/>
    </row>
    <row r="146" spans="1:16" ht="12" hidden="1" x14ac:dyDescent="0.2">
      <c r="A146" s="18"/>
      <c r="C146" s="251" t="s">
        <v>283</v>
      </c>
      <c r="D146" s="251"/>
      <c r="E146" s="251"/>
      <c r="F146" s="220">
        <v>493.57100000000003</v>
      </c>
      <c r="G146" s="221">
        <v>1.02</v>
      </c>
      <c r="I146" s="222" t="s">
        <v>465</v>
      </c>
      <c r="O146" s="205"/>
      <c r="P146" s="205"/>
    </row>
    <row r="147" spans="1:16" ht="12" hidden="1" x14ac:dyDescent="0.2">
      <c r="A147" s="18"/>
      <c r="C147" s="251" t="s">
        <v>284</v>
      </c>
      <c r="D147" s="251"/>
      <c r="E147" s="251"/>
      <c r="F147" s="220">
        <v>424.26600000000002</v>
      </c>
      <c r="G147" s="221">
        <v>1.014</v>
      </c>
      <c r="I147" s="222" t="s">
        <v>465</v>
      </c>
      <c r="O147" s="205"/>
      <c r="P147" s="205"/>
    </row>
    <row r="148" spans="1:16" ht="12" hidden="1" x14ac:dyDescent="0.2">
      <c r="A148" s="18"/>
      <c r="C148" s="251" t="s">
        <v>285</v>
      </c>
      <c r="D148" s="251"/>
      <c r="E148" s="251"/>
      <c r="F148" s="220">
        <v>99.974999999999994</v>
      </c>
      <c r="G148" s="221">
        <v>1.0029999999999999</v>
      </c>
      <c r="I148" s="222" t="s">
        <v>465</v>
      </c>
      <c r="O148" s="205"/>
      <c r="P148" s="205"/>
    </row>
    <row r="149" spans="1:16" ht="12" hidden="1" x14ac:dyDescent="0.2">
      <c r="A149" s="18"/>
      <c r="C149" s="251" t="s">
        <v>286</v>
      </c>
      <c r="D149" s="251"/>
      <c r="E149" s="251"/>
      <c r="F149" s="220">
        <v>480.60300000000001</v>
      </c>
      <c r="G149" s="221">
        <v>1.02</v>
      </c>
      <c r="I149" s="222" t="s">
        <v>465</v>
      </c>
      <c r="O149" s="205"/>
      <c r="P149" s="205"/>
    </row>
    <row r="150" spans="1:16" ht="12" hidden="1" x14ac:dyDescent="0.2">
      <c r="A150" s="18"/>
      <c r="C150" s="251" t="s">
        <v>287</v>
      </c>
      <c r="D150" s="251"/>
      <c r="E150" s="251"/>
      <c r="F150" s="220">
        <v>116.646</v>
      </c>
      <c r="G150" s="221">
        <v>1.0089999999999999</v>
      </c>
      <c r="I150" s="222" t="s">
        <v>465</v>
      </c>
      <c r="O150" s="205"/>
      <c r="P150" s="205"/>
    </row>
    <row r="151" spans="1:16" ht="12" hidden="1" x14ac:dyDescent="0.2">
      <c r="C151" s="251" t="s">
        <v>288</v>
      </c>
      <c r="D151" s="251"/>
      <c r="E151" s="251"/>
      <c r="F151" s="220">
        <v>443.24200000000002</v>
      </c>
      <c r="G151" s="221">
        <v>1.026</v>
      </c>
      <c r="I151" s="222" t="s">
        <v>465</v>
      </c>
      <c r="O151" s="205"/>
      <c r="P151" s="205"/>
    </row>
    <row r="152" spans="1:16" ht="12" hidden="1" x14ac:dyDescent="0.2">
      <c r="C152" s="251" t="s">
        <v>289</v>
      </c>
      <c r="D152" s="251"/>
      <c r="E152" s="251"/>
      <c r="F152" s="220">
        <v>1046.383</v>
      </c>
      <c r="G152" s="221">
        <v>1.0609999999999999</v>
      </c>
      <c r="I152" s="222" t="s">
        <v>465</v>
      </c>
      <c r="O152" s="205"/>
      <c r="P152" s="205"/>
    </row>
    <row r="153" spans="1:16" ht="12" hidden="1" x14ac:dyDescent="0.2">
      <c r="C153" s="251" t="s">
        <v>290</v>
      </c>
      <c r="D153" s="251"/>
      <c r="E153" s="251"/>
      <c r="F153" s="220">
        <v>940.755</v>
      </c>
      <c r="G153" s="221">
        <v>1.0489999999999999</v>
      </c>
      <c r="I153" s="222" t="s">
        <v>465</v>
      </c>
      <c r="O153" s="205"/>
      <c r="P153" s="205"/>
    </row>
    <row r="154" spans="1:16" ht="12" hidden="1" x14ac:dyDescent="0.2">
      <c r="C154" s="251" t="s">
        <v>291</v>
      </c>
      <c r="D154" s="251"/>
      <c r="E154" s="251"/>
      <c r="F154" s="220">
        <v>161.22900000000001</v>
      </c>
      <c r="G154" s="221">
        <v>1.0429999999999999</v>
      </c>
      <c r="I154" s="222" t="s">
        <v>465</v>
      </c>
      <c r="O154" s="205"/>
      <c r="P154" s="205"/>
    </row>
    <row r="155" spans="1:16" ht="12" hidden="1" x14ac:dyDescent="0.2">
      <c r="C155" s="251" t="s">
        <v>292</v>
      </c>
      <c r="D155" s="251"/>
      <c r="E155" s="251"/>
      <c r="F155" s="220">
        <v>151.94399999999999</v>
      </c>
      <c r="G155" s="221">
        <v>1.02</v>
      </c>
      <c r="I155" s="222" t="s">
        <v>465</v>
      </c>
      <c r="O155" s="205"/>
      <c r="P155" s="205"/>
    </row>
    <row r="156" spans="1:16" ht="12" hidden="1" x14ac:dyDescent="0.2">
      <c r="C156" s="251" t="s">
        <v>293</v>
      </c>
      <c r="D156" s="251"/>
      <c r="E156" s="251"/>
      <c r="F156" s="220">
        <v>996.57799999999997</v>
      </c>
      <c r="G156" s="221">
        <v>1.06</v>
      </c>
      <c r="I156" s="222" t="s">
        <v>465</v>
      </c>
      <c r="O156" s="205"/>
      <c r="P156" s="205"/>
    </row>
    <row r="157" spans="1:16" ht="12" hidden="1" x14ac:dyDescent="0.2">
      <c r="C157" s="251" t="s">
        <v>294</v>
      </c>
      <c r="D157" s="251"/>
      <c r="E157" s="251"/>
      <c r="F157" s="220">
        <v>154.08199999999999</v>
      </c>
      <c r="G157" s="221">
        <v>1.048</v>
      </c>
      <c r="I157" s="222" t="s">
        <v>465</v>
      </c>
      <c r="O157" s="205"/>
      <c r="P157" s="205"/>
    </row>
    <row r="158" spans="1:16" ht="12" hidden="1" x14ac:dyDescent="0.2">
      <c r="C158" s="251" t="s">
        <v>295</v>
      </c>
      <c r="D158" s="251"/>
      <c r="E158" s="251"/>
      <c r="F158" s="220">
        <v>162.96600000000001</v>
      </c>
      <c r="G158" s="221">
        <v>1.046</v>
      </c>
      <c r="I158" s="222" t="s">
        <v>465</v>
      </c>
      <c r="O158" s="205"/>
      <c r="P158" s="205"/>
    </row>
    <row r="159" spans="1:16" ht="12" hidden="1" x14ac:dyDescent="0.2">
      <c r="C159" s="251" t="s">
        <v>83</v>
      </c>
      <c r="D159" s="251"/>
      <c r="E159" s="251"/>
      <c r="F159" s="220">
        <v>151.08799999999999</v>
      </c>
      <c r="G159" s="221">
        <v>1.024</v>
      </c>
      <c r="I159" s="222" t="s">
        <v>465</v>
      </c>
      <c r="O159" s="205"/>
      <c r="P159" s="205"/>
    </row>
    <row r="160" spans="1:16" ht="12" hidden="1" x14ac:dyDescent="0.2">
      <c r="C160" s="251" t="s">
        <v>296</v>
      </c>
      <c r="D160" s="251"/>
      <c r="E160" s="251"/>
      <c r="F160" s="220">
        <v>299.18200000000002</v>
      </c>
      <c r="G160" s="221">
        <v>1.0149999999999999</v>
      </c>
      <c r="I160" s="222" t="s">
        <v>465</v>
      </c>
      <c r="O160" s="205"/>
      <c r="P160" s="205"/>
    </row>
    <row r="161" spans="3:16" ht="12" hidden="1" x14ac:dyDescent="0.2">
      <c r="C161" s="251" t="s">
        <v>297</v>
      </c>
      <c r="D161" s="251"/>
      <c r="E161" s="251"/>
      <c r="F161" s="220">
        <v>1157.5160000000001</v>
      </c>
      <c r="G161" s="221">
        <v>1.0289999999999999</v>
      </c>
      <c r="I161" s="222" t="s">
        <v>465</v>
      </c>
      <c r="O161" s="205"/>
      <c r="P161" s="205"/>
    </row>
    <row r="162" spans="3:16" ht="15" customHeight="1" x14ac:dyDescent="0.2">
      <c r="O162" s="205"/>
      <c r="P162" s="205"/>
    </row>
    <row r="163" spans="3:16" ht="15" customHeight="1" x14ac:dyDescent="0.2">
      <c r="O163" s="205"/>
      <c r="P163" s="205"/>
    </row>
    <row r="164" spans="3:16" ht="15" customHeight="1" x14ac:dyDescent="0.2">
      <c r="O164" s="205"/>
      <c r="P164" s="205"/>
    </row>
    <row r="165" spans="3:16" ht="15" customHeight="1" x14ac:dyDescent="0.2">
      <c r="O165" s="205"/>
      <c r="P165" s="205"/>
    </row>
    <row r="166" spans="3:16" ht="15" customHeight="1" x14ac:dyDescent="0.2">
      <c r="O166" s="205"/>
      <c r="P166" s="205"/>
    </row>
    <row r="167" spans="3:16" ht="15" customHeight="1" x14ac:dyDescent="0.2">
      <c r="O167" s="205"/>
      <c r="P167" s="205"/>
    </row>
    <row r="168" spans="3:16" ht="15" customHeight="1" x14ac:dyDescent="0.2">
      <c r="O168" s="205"/>
      <c r="P168" s="205"/>
    </row>
    <row r="169" spans="3:16" ht="15" customHeight="1" x14ac:dyDescent="0.2">
      <c r="O169" s="205"/>
      <c r="P169" s="205"/>
    </row>
  </sheetData>
  <autoFilter ref="I1:I169" xr:uid="{67F8876B-785B-4288-B51C-E28CF0B9F01C}">
    <filterColumn colId="0">
      <filters blank="1">
        <filter val="10553919"/>
        <filter val="204933"/>
        <filter val="2325777"/>
        <filter val="306829"/>
        <filter val="3507477"/>
        <filter val="363659"/>
        <filter val="57234"/>
        <filter val="684864"/>
      </filters>
    </filterColumn>
  </autoFilter>
  <mergeCells count="54">
    <mergeCell ref="A33:B33"/>
    <mergeCell ref="A115:G115"/>
    <mergeCell ref="A117:B117"/>
    <mergeCell ref="A106:H106"/>
    <mergeCell ref="A107:B107"/>
    <mergeCell ref="A7:B7"/>
    <mergeCell ref="A1:H1"/>
    <mergeCell ref="A2:D2"/>
    <mergeCell ref="C5:D5"/>
    <mergeCell ref="E5:H5"/>
    <mergeCell ref="A3:D3"/>
    <mergeCell ref="E3:H4"/>
    <mergeCell ref="B4:C4"/>
    <mergeCell ref="A145:G145"/>
    <mergeCell ref="A130:G130"/>
    <mergeCell ref="A131:H131"/>
    <mergeCell ref="A30:G30"/>
    <mergeCell ref="A31:H31"/>
    <mergeCell ref="A91:B91"/>
    <mergeCell ref="A46:H46"/>
    <mergeCell ref="A32:B32"/>
    <mergeCell ref="A45:G45"/>
    <mergeCell ref="A89:G89"/>
    <mergeCell ref="A62:B62"/>
    <mergeCell ref="A92:B92"/>
    <mergeCell ref="A108:B108"/>
    <mergeCell ref="A111:B111"/>
    <mergeCell ref="A132:B132"/>
    <mergeCell ref="A105:G105"/>
    <mergeCell ref="A143:G143"/>
    <mergeCell ref="A38:B38"/>
    <mergeCell ref="A48:B48"/>
    <mergeCell ref="A53:B53"/>
    <mergeCell ref="A100:B100"/>
    <mergeCell ref="A141:B141"/>
    <mergeCell ref="A139:G139"/>
    <mergeCell ref="A90:H90"/>
    <mergeCell ref="A47:B47"/>
    <mergeCell ref="C146:E146"/>
    <mergeCell ref="C147:E147"/>
    <mergeCell ref="C148:E148"/>
    <mergeCell ref="C149:E149"/>
    <mergeCell ref="C150:E150"/>
    <mergeCell ref="C151:E151"/>
    <mergeCell ref="C152:E152"/>
    <mergeCell ref="C153:E153"/>
    <mergeCell ref="C154:E154"/>
    <mergeCell ref="C155:E155"/>
    <mergeCell ref="C156:E156"/>
    <mergeCell ref="C157:E157"/>
    <mergeCell ref="C158:E158"/>
    <mergeCell ref="C159:E159"/>
    <mergeCell ref="C160:E160"/>
    <mergeCell ref="C161:E161"/>
  </mergeCells>
  <phoneticPr fontId="12" type="noConversion"/>
  <conditionalFormatting sqref="A25:A29">
    <cfRule type="containsErrors" dxfId="73" priority="76">
      <formula>ISERROR(A25)</formula>
    </cfRule>
  </conditionalFormatting>
  <conditionalFormatting sqref="A31 A140">
    <cfRule type="containsText" dxfId="72" priority="82" stopIfTrue="1" operator="containsText" text="comp.">
      <formula>NOT(ISERROR(SEARCH("comp.",A31)))</formula>
    </cfRule>
  </conditionalFormatting>
  <conditionalFormatting sqref="A46">
    <cfRule type="containsText" dxfId="71" priority="88" stopIfTrue="1" operator="containsText" text="comp.">
      <formula>NOT(ISERROR(SEARCH("comp.",A46)))</formula>
    </cfRule>
  </conditionalFormatting>
  <conditionalFormatting sqref="A66:A73">
    <cfRule type="duplicateValues" dxfId="70" priority="1087"/>
  </conditionalFormatting>
  <conditionalFormatting sqref="A74:A78">
    <cfRule type="duplicateValues" dxfId="69" priority="1088"/>
  </conditionalFormatting>
  <conditionalFormatting sqref="A78:A79 A81">
    <cfRule type="duplicateValues" dxfId="68" priority="20"/>
    <cfRule type="containsErrors" dxfId="67" priority="21">
      <formula>ISERROR(A78)</formula>
    </cfRule>
  </conditionalFormatting>
  <conditionalFormatting sqref="A80">
    <cfRule type="duplicateValues" dxfId="66" priority="14"/>
    <cfRule type="containsErrors" dxfId="65" priority="15">
      <formula>ISERROR(A80)</formula>
    </cfRule>
  </conditionalFormatting>
  <conditionalFormatting sqref="A81 A84 A1:H2 C63:H88 C112:H114 A162:H1048576 A38:H38 A45:H48 A89:H91 C109:H110 A115:H117 A130:H132 C133:H138 A5:H33 A101:H107 B49:H52 B118:H118 C119:H128 B129:H129 C34:H37 C39:H44 C54:H61 C93:H99 A139:H145 F146:I161 A146:C161">
    <cfRule type="containsErrors" dxfId="64" priority="19">
      <formula>ISERROR(A1)</formula>
    </cfRule>
  </conditionalFormatting>
  <conditionalFormatting sqref="A82:A83">
    <cfRule type="duplicateValues" dxfId="63" priority="1091"/>
    <cfRule type="containsErrors" dxfId="62" priority="1092">
      <formula>ISERROR(A82)</formula>
    </cfRule>
  </conditionalFormatting>
  <conditionalFormatting sqref="A84 A81">
    <cfRule type="duplicateValues" dxfId="61" priority="18"/>
  </conditionalFormatting>
  <conditionalFormatting sqref="A85">
    <cfRule type="containsErrors" dxfId="60" priority="6">
      <formula>ISERROR(A85)</formula>
    </cfRule>
  </conditionalFormatting>
  <conditionalFormatting sqref="A86:A88">
    <cfRule type="duplicateValues" dxfId="59" priority="4"/>
  </conditionalFormatting>
  <conditionalFormatting sqref="A90">
    <cfRule type="containsText" dxfId="58" priority="85" stopIfTrue="1" operator="containsText" text="comp.">
      <formula>NOT(ISERROR(SEARCH("comp.",A90)))</formula>
    </cfRule>
  </conditionalFormatting>
  <conditionalFormatting sqref="A116 A106">
    <cfRule type="containsText" dxfId="57" priority="84" stopIfTrue="1" operator="containsText" text="comp.">
      <formula>NOT(ISERROR(SEARCH("comp.",A106)))</formula>
    </cfRule>
  </conditionalFormatting>
  <conditionalFormatting sqref="A131 A144">
    <cfRule type="containsText" dxfId="56" priority="83" stopIfTrue="1" operator="containsText" text="comp.">
      <formula>NOT(ISERROR(SEARCH("comp.",A131)))</formula>
    </cfRule>
  </conditionalFormatting>
  <conditionalFormatting sqref="A34:B37">
    <cfRule type="containsErrors" dxfId="55" priority="74">
      <formula>ISERROR(A34)</formula>
    </cfRule>
  </conditionalFormatting>
  <conditionalFormatting sqref="A57:B57">
    <cfRule type="containsErrors" dxfId="54" priority="70">
      <formula>ISERROR(A57)</formula>
    </cfRule>
  </conditionalFormatting>
  <conditionalFormatting sqref="A3:E3 A4:B4 D4">
    <cfRule type="containsErrors" dxfId="53" priority="75">
      <formula>ISERROR(A3)</formula>
    </cfRule>
  </conditionalFormatting>
  <conditionalFormatting sqref="B63">
    <cfRule type="containsErrors" dxfId="52" priority="41">
      <formula>ISERROR(B63)</formula>
    </cfRule>
  </conditionalFormatting>
  <conditionalFormatting sqref="B93:B96">
    <cfRule type="containsErrors" dxfId="51" priority="26">
      <formula>ISERROR(B93)</formula>
    </cfRule>
  </conditionalFormatting>
  <conditionalFormatting sqref="B99">
    <cfRule type="containsErrors" dxfId="50" priority="16">
      <formula>ISERROR(B99)</formula>
    </cfRule>
  </conditionalFormatting>
  <conditionalFormatting sqref="B119:B125">
    <cfRule type="containsErrors" dxfId="49" priority="5">
      <formula>ISERROR(B119)</formula>
    </cfRule>
  </conditionalFormatting>
  <conditionalFormatting sqref="B127">
    <cfRule type="containsErrors" dxfId="48" priority="64">
      <formula>ISERROR(B127)</formula>
    </cfRule>
  </conditionalFormatting>
  <conditionalFormatting sqref="D1:H2 D25:H145 D162:H1048576 D5:H7 E8:H8 E24:H24 D9:H23 F146:I161 C146:C161">
    <cfRule type="containsText" dxfId="47" priority="3" operator="containsText" text="órgão não registrado">
      <formula>NOT(ISERROR(SEARCH("órgão não registrado",C1)))</formula>
    </cfRule>
  </conditionalFormatting>
  <conditionalFormatting sqref="A64:A65">
    <cfRule type="containsErrors" dxfId="46" priority="39">
      <formula>ISERROR(A64)</formula>
    </cfRule>
  </conditionalFormatting>
  <conditionalFormatting sqref="A95:B95 A97:B98">
    <cfRule type="containsErrors" dxfId="45" priority="37">
      <formula>ISERROR(A95)</formula>
    </cfRule>
  </conditionalFormatting>
  <conditionalFormatting sqref="D8">
    <cfRule type="containsErrors" dxfId="44" priority="79">
      <formula>ISERROR(D8)</formula>
    </cfRule>
  </conditionalFormatting>
  <conditionalFormatting sqref="D24">
    <cfRule type="containsErrors" dxfId="43" priority="77">
      <formula>ISERROR(D24)</formula>
    </cfRule>
  </conditionalFormatting>
  <conditionalFormatting sqref="D3:E3 D4">
    <cfRule type="containsText" dxfId="42" priority="80" operator="containsText" text="órgão não registrado">
      <formula>NOT(ISERROR(SEARCH("órgão não registrado",D3)))</formula>
    </cfRule>
  </conditionalFormatting>
  <pageMargins left="0.23622047244094491" right="0.23622047244094491" top="0.74803149606299213" bottom="0.74803149606299213" header="0.31496062992125984" footer="0.31496062992125984"/>
  <pageSetup paperSize="9" firstPageNumber="12" fitToHeight="0" orientation="landscape" useFirstPageNumber="1" r:id="rId1"/>
  <headerFooter>
    <oddFooter>&amp;C&amp;P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465A-D046-40C0-AEF1-9069C1D528F8}">
  <sheetPr>
    <tabColor theme="9" tint="0.79998168889431442"/>
    <pageSetUpPr fitToPage="1"/>
  </sheetPr>
  <dimension ref="A1:V67"/>
  <sheetViews>
    <sheetView view="pageBreakPreview" topLeftCell="A13" zoomScaleNormal="100" zoomScaleSheetLayoutView="100" workbookViewId="0">
      <selection activeCell="L55" sqref="L55:L56"/>
    </sheetView>
  </sheetViews>
  <sheetFormatPr defaultRowHeight="15" x14ac:dyDescent="0.25"/>
  <cols>
    <col min="1" max="1" width="6.85546875" customWidth="1"/>
    <col min="2" max="2" width="50.7109375" customWidth="1"/>
    <col min="3" max="3" width="8.7109375" bestFit="1" customWidth="1"/>
    <col min="4" max="4" width="12.28515625" customWidth="1"/>
    <col min="5" max="13" width="11.7109375" customWidth="1"/>
    <col min="14" max="15" width="0.7109375" hidden="1" customWidth="1"/>
    <col min="16" max="16" width="0" hidden="1" customWidth="1"/>
    <col min="17" max="17" width="15.28515625" hidden="1" customWidth="1"/>
    <col min="18" max="19" width="0" hidden="1" customWidth="1"/>
    <col min="262" max="262" width="6.85546875" customWidth="1"/>
    <col min="263" max="263" width="58.7109375" customWidth="1"/>
    <col min="264" max="264" width="8.7109375" bestFit="1" customWidth="1"/>
    <col min="265" max="265" width="12.28515625" customWidth="1"/>
    <col min="266" max="266" width="1.140625" customWidth="1"/>
    <col min="267" max="269" width="13.7109375" customWidth="1"/>
    <col min="270" max="271" width="0.7109375" customWidth="1"/>
    <col min="273" max="273" width="15.28515625" customWidth="1"/>
    <col min="518" max="518" width="6.85546875" customWidth="1"/>
    <col min="519" max="519" width="58.7109375" customWidth="1"/>
    <col min="520" max="520" width="8.7109375" bestFit="1" customWidth="1"/>
    <col min="521" max="521" width="12.28515625" customWidth="1"/>
    <col min="522" max="522" width="1.140625" customWidth="1"/>
    <col min="523" max="525" width="13.7109375" customWidth="1"/>
    <col min="526" max="527" width="0.7109375" customWidth="1"/>
    <col min="529" max="529" width="15.28515625" customWidth="1"/>
    <col min="774" max="774" width="6.85546875" customWidth="1"/>
    <col min="775" max="775" width="58.7109375" customWidth="1"/>
    <col min="776" max="776" width="8.7109375" bestFit="1" customWidth="1"/>
    <col min="777" max="777" width="12.28515625" customWidth="1"/>
    <col min="778" max="778" width="1.140625" customWidth="1"/>
    <col min="779" max="781" width="13.7109375" customWidth="1"/>
    <col min="782" max="783" width="0.7109375" customWidth="1"/>
    <col min="785" max="785" width="15.28515625" customWidth="1"/>
    <col min="1030" max="1030" width="6.85546875" customWidth="1"/>
    <col min="1031" max="1031" width="58.7109375" customWidth="1"/>
    <col min="1032" max="1032" width="8.7109375" bestFit="1" customWidth="1"/>
    <col min="1033" max="1033" width="12.28515625" customWidth="1"/>
    <col min="1034" max="1034" width="1.140625" customWidth="1"/>
    <col min="1035" max="1037" width="13.7109375" customWidth="1"/>
    <col min="1038" max="1039" width="0.7109375" customWidth="1"/>
    <col min="1041" max="1041" width="15.28515625" customWidth="1"/>
    <col min="1286" max="1286" width="6.85546875" customWidth="1"/>
    <col min="1287" max="1287" width="58.7109375" customWidth="1"/>
    <col min="1288" max="1288" width="8.7109375" bestFit="1" customWidth="1"/>
    <col min="1289" max="1289" width="12.28515625" customWidth="1"/>
    <col min="1290" max="1290" width="1.140625" customWidth="1"/>
    <col min="1291" max="1293" width="13.7109375" customWidth="1"/>
    <col min="1294" max="1295" width="0.7109375" customWidth="1"/>
    <col min="1297" max="1297" width="15.28515625" customWidth="1"/>
    <col min="1542" max="1542" width="6.85546875" customWidth="1"/>
    <col min="1543" max="1543" width="58.7109375" customWidth="1"/>
    <col min="1544" max="1544" width="8.7109375" bestFit="1" customWidth="1"/>
    <col min="1545" max="1545" width="12.28515625" customWidth="1"/>
    <col min="1546" max="1546" width="1.140625" customWidth="1"/>
    <col min="1547" max="1549" width="13.7109375" customWidth="1"/>
    <col min="1550" max="1551" width="0.7109375" customWidth="1"/>
    <col min="1553" max="1553" width="15.28515625" customWidth="1"/>
    <col min="1798" max="1798" width="6.85546875" customWidth="1"/>
    <col min="1799" max="1799" width="58.7109375" customWidth="1"/>
    <col min="1800" max="1800" width="8.7109375" bestFit="1" customWidth="1"/>
    <col min="1801" max="1801" width="12.28515625" customWidth="1"/>
    <col min="1802" max="1802" width="1.140625" customWidth="1"/>
    <col min="1803" max="1805" width="13.7109375" customWidth="1"/>
    <col min="1806" max="1807" width="0.7109375" customWidth="1"/>
    <col min="1809" max="1809" width="15.28515625" customWidth="1"/>
    <col min="2054" max="2054" width="6.85546875" customWidth="1"/>
    <col min="2055" max="2055" width="58.7109375" customWidth="1"/>
    <col min="2056" max="2056" width="8.7109375" bestFit="1" customWidth="1"/>
    <col min="2057" max="2057" width="12.28515625" customWidth="1"/>
    <col min="2058" max="2058" width="1.140625" customWidth="1"/>
    <col min="2059" max="2061" width="13.7109375" customWidth="1"/>
    <col min="2062" max="2063" width="0.7109375" customWidth="1"/>
    <col min="2065" max="2065" width="15.28515625" customWidth="1"/>
    <col min="2310" max="2310" width="6.85546875" customWidth="1"/>
    <col min="2311" max="2311" width="58.7109375" customWidth="1"/>
    <col min="2312" max="2312" width="8.7109375" bestFit="1" customWidth="1"/>
    <col min="2313" max="2313" width="12.28515625" customWidth="1"/>
    <col min="2314" max="2314" width="1.140625" customWidth="1"/>
    <col min="2315" max="2317" width="13.7109375" customWidth="1"/>
    <col min="2318" max="2319" width="0.7109375" customWidth="1"/>
    <col min="2321" max="2321" width="15.28515625" customWidth="1"/>
    <col min="2566" max="2566" width="6.85546875" customWidth="1"/>
    <col min="2567" max="2567" width="58.7109375" customWidth="1"/>
    <col min="2568" max="2568" width="8.7109375" bestFit="1" customWidth="1"/>
    <col min="2569" max="2569" width="12.28515625" customWidth="1"/>
    <col min="2570" max="2570" width="1.140625" customWidth="1"/>
    <col min="2571" max="2573" width="13.7109375" customWidth="1"/>
    <col min="2574" max="2575" width="0.7109375" customWidth="1"/>
    <col min="2577" max="2577" width="15.28515625" customWidth="1"/>
    <col min="2822" max="2822" width="6.85546875" customWidth="1"/>
    <col min="2823" max="2823" width="58.7109375" customWidth="1"/>
    <col min="2824" max="2824" width="8.7109375" bestFit="1" customWidth="1"/>
    <col min="2825" max="2825" width="12.28515625" customWidth="1"/>
    <col min="2826" max="2826" width="1.140625" customWidth="1"/>
    <col min="2827" max="2829" width="13.7109375" customWidth="1"/>
    <col min="2830" max="2831" width="0.7109375" customWidth="1"/>
    <col min="2833" max="2833" width="15.28515625" customWidth="1"/>
    <col min="3078" max="3078" width="6.85546875" customWidth="1"/>
    <col min="3079" max="3079" width="58.7109375" customWidth="1"/>
    <col min="3080" max="3080" width="8.7109375" bestFit="1" customWidth="1"/>
    <col min="3081" max="3081" width="12.28515625" customWidth="1"/>
    <col min="3082" max="3082" width="1.140625" customWidth="1"/>
    <col min="3083" max="3085" width="13.7109375" customWidth="1"/>
    <col min="3086" max="3087" width="0.7109375" customWidth="1"/>
    <col min="3089" max="3089" width="15.28515625" customWidth="1"/>
    <col min="3334" max="3334" width="6.85546875" customWidth="1"/>
    <col min="3335" max="3335" width="58.7109375" customWidth="1"/>
    <col min="3336" max="3336" width="8.7109375" bestFit="1" customWidth="1"/>
    <col min="3337" max="3337" width="12.28515625" customWidth="1"/>
    <col min="3338" max="3338" width="1.140625" customWidth="1"/>
    <col min="3339" max="3341" width="13.7109375" customWidth="1"/>
    <col min="3342" max="3343" width="0.7109375" customWidth="1"/>
    <col min="3345" max="3345" width="15.28515625" customWidth="1"/>
    <col min="3590" max="3590" width="6.85546875" customWidth="1"/>
    <col min="3591" max="3591" width="58.7109375" customWidth="1"/>
    <col min="3592" max="3592" width="8.7109375" bestFit="1" customWidth="1"/>
    <col min="3593" max="3593" width="12.28515625" customWidth="1"/>
    <col min="3594" max="3594" width="1.140625" customWidth="1"/>
    <col min="3595" max="3597" width="13.7109375" customWidth="1"/>
    <col min="3598" max="3599" width="0.7109375" customWidth="1"/>
    <col min="3601" max="3601" width="15.28515625" customWidth="1"/>
    <col min="3846" max="3846" width="6.85546875" customWidth="1"/>
    <col min="3847" max="3847" width="58.7109375" customWidth="1"/>
    <col min="3848" max="3848" width="8.7109375" bestFit="1" customWidth="1"/>
    <col min="3849" max="3849" width="12.28515625" customWidth="1"/>
    <col min="3850" max="3850" width="1.140625" customWidth="1"/>
    <col min="3851" max="3853" width="13.7109375" customWidth="1"/>
    <col min="3854" max="3855" width="0.7109375" customWidth="1"/>
    <col min="3857" max="3857" width="15.28515625" customWidth="1"/>
    <col min="4102" max="4102" width="6.85546875" customWidth="1"/>
    <col min="4103" max="4103" width="58.7109375" customWidth="1"/>
    <col min="4104" max="4104" width="8.7109375" bestFit="1" customWidth="1"/>
    <col min="4105" max="4105" width="12.28515625" customWidth="1"/>
    <col min="4106" max="4106" width="1.140625" customWidth="1"/>
    <col min="4107" max="4109" width="13.7109375" customWidth="1"/>
    <col min="4110" max="4111" width="0.7109375" customWidth="1"/>
    <col min="4113" max="4113" width="15.28515625" customWidth="1"/>
    <col min="4358" max="4358" width="6.85546875" customWidth="1"/>
    <col min="4359" max="4359" width="58.7109375" customWidth="1"/>
    <col min="4360" max="4360" width="8.7109375" bestFit="1" customWidth="1"/>
    <col min="4361" max="4361" width="12.28515625" customWidth="1"/>
    <col min="4362" max="4362" width="1.140625" customWidth="1"/>
    <col min="4363" max="4365" width="13.7109375" customWidth="1"/>
    <col min="4366" max="4367" width="0.7109375" customWidth="1"/>
    <col min="4369" max="4369" width="15.28515625" customWidth="1"/>
    <col min="4614" max="4614" width="6.85546875" customWidth="1"/>
    <col min="4615" max="4615" width="58.7109375" customWidth="1"/>
    <col min="4616" max="4616" width="8.7109375" bestFit="1" customWidth="1"/>
    <col min="4617" max="4617" width="12.28515625" customWidth="1"/>
    <col min="4618" max="4618" width="1.140625" customWidth="1"/>
    <col min="4619" max="4621" width="13.7109375" customWidth="1"/>
    <col min="4622" max="4623" width="0.7109375" customWidth="1"/>
    <col min="4625" max="4625" width="15.28515625" customWidth="1"/>
    <col min="4870" max="4870" width="6.85546875" customWidth="1"/>
    <col min="4871" max="4871" width="58.7109375" customWidth="1"/>
    <col min="4872" max="4872" width="8.7109375" bestFit="1" customWidth="1"/>
    <col min="4873" max="4873" width="12.28515625" customWidth="1"/>
    <col min="4874" max="4874" width="1.140625" customWidth="1"/>
    <col min="4875" max="4877" width="13.7109375" customWidth="1"/>
    <col min="4878" max="4879" width="0.7109375" customWidth="1"/>
    <col min="4881" max="4881" width="15.28515625" customWidth="1"/>
    <col min="5126" max="5126" width="6.85546875" customWidth="1"/>
    <col min="5127" max="5127" width="58.7109375" customWidth="1"/>
    <col min="5128" max="5128" width="8.7109375" bestFit="1" customWidth="1"/>
    <col min="5129" max="5129" width="12.28515625" customWidth="1"/>
    <col min="5130" max="5130" width="1.140625" customWidth="1"/>
    <col min="5131" max="5133" width="13.7109375" customWidth="1"/>
    <col min="5134" max="5135" width="0.7109375" customWidth="1"/>
    <col min="5137" max="5137" width="15.28515625" customWidth="1"/>
    <col min="5382" max="5382" width="6.85546875" customWidth="1"/>
    <col min="5383" max="5383" width="58.7109375" customWidth="1"/>
    <col min="5384" max="5384" width="8.7109375" bestFit="1" customWidth="1"/>
    <col min="5385" max="5385" width="12.28515625" customWidth="1"/>
    <col min="5386" max="5386" width="1.140625" customWidth="1"/>
    <col min="5387" max="5389" width="13.7109375" customWidth="1"/>
    <col min="5390" max="5391" width="0.7109375" customWidth="1"/>
    <col min="5393" max="5393" width="15.28515625" customWidth="1"/>
    <col min="5638" max="5638" width="6.85546875" customWidth="1"/>
    <col min="5639" max="5639" width="58.7109375" customWidth="1"/>
    <col min="5640" max="5640" width="8.7109375" bestFit="1" customWidth="1"/>
    <col min="5641" max="5641" width="12.28515625" customWidth="1"/>
    <col min="5642" max="5642" width="1.140625" customWidth="1"/>
    <col min="5643" max="5645" width="13.7109375" customWidth="1"/>
    <col min="5646" max="5647" width="0.7109375" customWidth="1"/>
    <col min="5649" max="5649" width="15.28515625" customWidth="1"/>
    <col min="5894" max="5894" width="6.85546875" customWidth="1"/>
    <col min="5895" max="5895" width="58.7109375" customWidth="1"/>
    <col min="5896" max="5896" width="8.7109375" bestFit="1" customWidth="1"/>
    <col min="5897" max="5897" width="12.28515625" customWidth="1"/>
    <col min="5898" max="5898" width="1.140625" customWidth="1"/>
    <col min="5899" max="5901" width="13.7109375" customWidth="1"/>
    <col min="5902" max="5903" width="0.7109375" customWidth="1"/>
    <col min="5905" max="5905" width="15.28515625" customWidth="1"/>
    <col min="6150" max="6150" width="6.85546875" customWidth="1"/>
    <col min="6151" max="6151" width="58.7109375" customWidth="1"/>
    <col min="6152" max="6152" width="8.7109375" bestFit="1" customWidth="1"/>
    <col min="6153" max="6153" width="12.28515625" customWidth="1"/>
    <col min="6154" max="6154" width="1.140625" customWidth="1"/>
    <col min="6155" max="6157" width="13.7109375" customWidth="1"/>
    <col min="6158" max="6159" width="0.7109375" customWidth="1"/>
    <col min="6161" max="6161" width="15.28515625" customWidth="1"/>
    <col min="6406" max="6406" width="6.85546875" customWidth="1"/>
    <col min="6407" max="6407" width="58.7109375" customWidth="1"/>
    <col min="6408" max="6408" width="8.7109375" bestFit="1" customWidth="1"/>
    <col min="6409" max="6409" width="12.28515625" customWidth="1"/>
    <col min="6410" max="6410" width="1.140625" customWidth="1"/>
    <col min="6411" max="6413" width="13.7109375" customWidth="1"/>
    <col min="6414" max="6415" width="0.7109375" customWidth="1"/>
    <col min="6417" max="6417" width="15.28515625" customWidth="1"/>
    <col min="6662" max="6662" width="6.85546875" customWidth="1"/>
    <col min="6663" max="6663" width="58.7109375" customWidth="1"/>
    <col min="6664" max="6664" width="8.7109375" bestFit="1" customWidth="1"/>
    <col min="6665" max="6665" width="12.28515625" customWidth="1"/>
    <col min="6666" max="6666" width="1.140625" customWidth="1"/>
    <col min="6667" max="6669" width="13.7109375" customWidth="1"/>
    <col min="6670" max="6671" width="0.7109375" customWidth="1"/>
    <col min="6673" max="6673" width="15.28515625" customWidth="1"/>
    <col min="6918" max="6918" width="6.85546875" customWidth="1"/>
    <col min="6919" max="6919" width="58.7109375" customWidth="1"/>
    <col min="6920" max="6920" width="8.7109375" bestFit="1" customWidth="1"/>
    <col min="6921" max="6921" width="12.28515625" customWidth="1"/>
    <col min="6922" max="6922" width="1.140625" customWidth="1"/>
    <col min="6923" max="6925" width="13.7109375" customWidth="1"/>
    <col min="6926" max="6927" width="0.7109375" customWidth="1"/>
    <col min="6929" max="6929" width="15.28515625" customWidth="1"/>
    <col min="7174" max="7174" width="6.85546875" customWidth="1"/>
    <col min="7175" max="7175" width="58.7109375" customWidth="1"/>
    <col min="7176" max="7176" width="8.7109375" bestFit="1" customWidth="1"/>
    <col min="7177" max="7177" width="12.28515625" customWidth="1"/>
    <col min="7178" max="7178" width="1.140625" customWidth="1"/>
    <col min="7179" max="7181" width="13.7109375" customWidth="1"/>
    <col min="7182" max="7183" width="0.7109375" customWidth="1"/>
    <col min="7185" max="7185" width="15.28515625" customWidth="1"/>
    <col min="7430" max="7430" width="6.85546875" customWidth="1"/>
    <col min="7431" max="7431" width="58.7109375" customWidth="1"/>
    <col min="7432" max="7432" width="8.7109375" bestFit="1" customWidth="1"/>
    <col min="7433" max="7433" width="12.28515625" customWidth="1"/>
    <col min="7434" max="7434" width="1.140625" customWidth="1"/>
    <col min="7435" max="7437" width="13.7109375" customWidth="1"/>
    <col min="7438" max="7439" width="0.7109375" customWidth="1"/>
    <col min="7441" max="7441" width="15.28515625" customWidth="1"/>
    <col min="7686" max="7686" width="6.85546875" customWidth="1"/>
    <col min="7687" max="7687" width="58.7109375" customWidth="1"/>
    <col min="7688" max="7688" width="8.7109375" bestFit="1" customWidth="1"/>
    <col min="7689" max="7689" width="12.28515625" customWidth="1"/>
    <col min="7690" max="7690" width="1.140625" customWidth="1"/>
    <col min="7691" max="7693" width="13.7109375" customWidth="1"/>
    <col min="7694" max="7695" width="0.7109375" customWidth="1"/>
    <col min="7697" max="7697" width="15.28515625" customWidth="1"/>
    <col min="7942" max="7942" width="6.85546875" customWidth="1"/>
    <col min="7943" max="7943" width="58.7109375" customWidth="1"/>
    <col min="7944" max="7944" width="8.7109375" bestFit="1" customWidth="1"/>
    <col min="7945" max="7945" width="12.28515625" customWidth="1"/>
    <col min="7946" max="7946" width="1.140625" customWidth="1"/>
    <col min="7947" max="7949" width="13.7109375" customWidth="1"/>
    <col min="7950" max="7951" width="0.7109375" customWidth="1"/>
    <col min="7953" max="7953" width="15.28515625" customWidth="1"/>
    <col min="8198" max="8198" width="6.85546875" customWidth="1"/>
    <col min="8199" max="8199" width="58.7109375" customWidth="1"/>
    <col min="8200" max="8200" width="8.7109375" bestFit="1" customWidth="1"/>
    <col min="8201" max="8201" width="12.28515625" customWidth="1"/>
    <col min="8202" max="8202" width="1.140625" customWidth="1"/>
    <col min="8203" max="8205" width="13.7109375" customWidth="1"/>
    <col min="8206" max="8207" width="0.7109375" customWidth="1"/>
    <col min="8209" max="8209" width="15.28515625" customWidth="1"/>
    <col min="8454" max="8454" width="6.85546875" customWidth="1"/>
    <col min="8455" max="8455" width="58.7109375" customWidth="1"/>
    <col min="8456" max="8456" width="8.7109375" bestFit="1" customWidth="1"/>
    <col min="8457" max="8457" width="12.28515625" customWidth="1"/>
    <col min="8458" max="8458" width="1.140625" customWidth="1"/>
    <col min="8459" max="8461" width="13.7109375" customWidth="1"/>
    <col min="8462" max="8463" width="0.7109375" customWidth="1"/>
    <col min="8465" max="8465" width="15.28515625" customWidth="1"/>
    <col min="8710" max="8710" width="6.85546875" customWidth="1"/>
    <col min="8711" max="8711" width="58.7109375" customWidth="1"/>
    <col min="8712" max="8712" width="8.7109375" bestFit="1" customWidth="1"/>
    <col min="8713" max="8713" width="12.28515625" customWidth="1"/>
    <col min="8714" max="8714" width="1.140625" customWidth="1"/>
    <col min="8715" max="8717" width="13.7109375" customWidth="1"/>
    <col min="8718" max="8719" width="0.7109375" customWidth="1"/>
    <col min="8721" max="8721" width="15.28515625" customWidth="1"/>
    <col min="8966" max="8966" width="6.85546875" customWidth="1"/>
    <col min="8967" max="8967" width="58.7109375" customWidth="1"/>
    <col min="8968" max="8968" width="8.7109375" bestFit="1" customWidth="1"/>
    <col min="8969" max="8969" width="12.28515625" customWidth="1"/>
    <col min="8970" max="8970" width="1.140625" customWidth="1"/>
    <col min="8971" max="8973" width="13.7109375" customWidth="1"/>
    <col min="8974" max="8975" width="0.7109375" customWidth="1"/>
    <col min="8977" max="8977" width="15.28515625" customWidth="1"/>
    <col min="9222" max="9222" width="6.85546875" customWidth="1"/>
    <col min="9223" max="9223" width="58.7109375" customWidth="1"/>
    <col min="9224" max="9224" width="8.7109375" bestFit="1" customWidth="1"/>
    <col min="9225" max="9225" width="12.28515625" customWidth="1"/>
    <col min="9226" max="9226" width="1.140625" customWidth="1"/>
    <col min="9227" max="9229" width="13.7109375" customWidth="1"/>
    <col min="9230" max="9231" width="0.7109375" customWidth="1"/>
    <col min="9233" max="9233" width="15.28515625" customWidth="1"/>
    <col min="9478" max="9478" width="6.85546875" customWidth="1"/>
    <col min="9479" max="9479" width="58.7109375" customWidth="1"/>
    <col min="9480" max="9480" width="8.7109375" bestFit="1" customWidth="1"/>
    <col min="9481" max="9481" width="12.28515625" customWidth="1"/>
    <col min="9482" max="9482" width="1.140625" customWidth="1"/>
    <col min="9483" max="9485" width="13.7109375" customWidth="1"/>
    <col min="9486" max="9487" width="0.7109375" customWidth="1"/>
    <col min="9489" max="9489" width="15.28515625" customWidth="1"/>
    <col min="9734" max="9734" width="6.85546875" customWidth="1"/>
    <col min="9735" max="9735" width="58.7109375" customWidth="1"/>
    <col min="9736" max="9736" width="8.7109375" bestFit="1" customWidth="1"/>
    <col min="9737" max="9737" width="12.28515625" customWidth="1"/>
    <col min="9738" max="9738" width="1.140625" customWidth="1"/>
    <col min="9739" max="9741" width="13.7109375" customWidth="1"/>
    <col min="9742" max="9743" width="0.7109375" customWidth="1"/>
    <col min="9745" max="9745" width="15.28515625" customWidth="1"/>
    <col min="9990" max="9990" width="6.85546875" customWidth="1"/>
    <col min="9991" max="9991" width="58.7109375" customWidth="1"/>
    <col min="9992" max="9992" width="8.7109375" bestFit="1" customWidth="1"/>
    <col min="9993" max="9993" width="12.28515625" customWidth="1"/>
    <col min="9994" max="9994" width="1.140625" customWidth="1"/>
    <col min="9995" max="9997" width="13.7109375" customWidth="1"/>
    <col min="9998" max="9999" width="0.7109375" customWidth="1"/>
    <col min="10001" max="10001" width="15.28515625" customWidth="1"/>
    <col min="10246" max="10246" width="6.85546875" customWidth="1"/>
    <col min="10247" max="10247" width="58.7109375" customWidth="1"/>
    <col min="10248" max="10248" width="8.7109375" bestFit="1" customWidth="1"/>
    <col min="10249" max="10249" width="12.28515625" customWidth="1"/>
    <col min="10250" max="10250" width="1.140625" customWidth="1"/>
    <col min="10251" max="10253" width="13.7109375" customWidth="1"/>
    <col min="10254" max="10255" width="0.7109375" customWidth="1"/>
    <col min="10257" max="10257" width="15.28515625" customWidth="1"/>
    <col min="10502" max="10502" width="6.85546875" customWidth="1"/>
    <col min="10503" max="10503" width="58.7109375" customWidth="1"/>
    <col min="10504" max="10504" width="8.7109375" bestFit="1" customWidth="1"/>
    <col min="10505" max="10505" width="12.28515625" customWidth="1"/>
    <col min="10506" max="10506" width="1.140625" customWidth="1"/>
    <col min="10507" max="10509" width="13.7109375" customWidth="1"/>
    <col min="10510" max="10511" width="0.7109375" customWidth="1"/>
    <col min="10513" max="10513" width="15.28515625" customWidth="1"/>
    <col min="10758" max="10758" width="6.85546875" customWidth="1"/>
    <col min="10759" max="10759" width="58.7109375" customWidth="1"/>
    <col min="10760" max="10760" width="8.7109375" bestFit="1" customWidth="1"/>
    <col min="10761" max="10761" width="12.28515625" customWidth="1"/>
    <col min="10762" max="10762" width="1.140625" customWidth="1"/>
    <col min="10763" max="10765" width="13.7109375" customWidth="1"/>
    <col min="10766" max="10767" width="0.7109375" customWidth="1"/>
    <col min="10769" max="10769" width="15.28515625" customWidth="1"/>
    <col min="11014" max="11014" width="6.85546875" customWidth="1"/>
    <col min="11015" max="11015" width="58.7109375" customWidth="1"/>
    <col min="11016" max="11016" width="8.7109375" bestFit="1" customWidth="1"/>
    <col min="11017" max="11017" width="12.28515625" customWidth="1"/>
    <col min="11018" max="11018" width="1.140625" customWidth="1"/>
    <col min="11019" max="11021" width="13.7109375" customWidth="1"/>
    <col min="11022" max="11023" width="0.7109375" customWidth="1"/>
    <col min="11025" max="11025" width="15.28515625" customWidth="1"/>
    <col min="11270" max="11270" width="6.85546875" customWidth="1"/>
    <col min="11271" max="11271" width="58.7109375" customWidth="1"/>
    <col min="11272" max="11272" width="8.7109375" bestFit="1" customWidth="1"/>
    <col min="11273" max="11273" width="12.28515625" customWidth="1"/>
    <col min="11274" max="11274" width="1.140625" customWidth="1"/>
    <col min="11275" max="11277" width="13.7109375" customWidth="1"/>
    <col min="11278" max="11279" width="0.7109375" customWidth="1"/>
    <col min="11281" max="11281" width="15.28515625" customWidth="1"/>
    <col min="11526" max="11526" width="6.85546875" customWidth="1"/>
    <col min="11527" max="11527" width="58.7109375" customWidth="1"/>
    <col min="11528" max="11528" width="8.7109375" bestFit="1" customWidth="1"/>
    <col min="11529" max="11529" width="12.28515625" customWidth="1"/>
    <col min="11530" max="11530" width="1.140625" customWidth="1"/>
    <col min="11531" max="11533" width="13.7109375" customWidth="1"/>
    <col min="11534" max="11535" width="0.7109375" customWidth="1"/>
    <col min="11537" max="11537" width="15.28515625" customWidth="1"/>
    <col min="11782" max="11782" width="6.85546875" customWidth="1"/>
    <col min="11783" max="11783" width="58.7109375" customWidth="1"/>
    <col min="11784" max="11784" width="8.7109375" bestFit="1" customWidth="1"/>
    <col min="11785" max="11785" width="12.28515625" customWidth="1"/>
    <col min="11786" max="11786" width="1.140625" customWidth="1"/>
    <col min="11787" max="11789" width="13.7109375" customWidth="1"/>
    <col min="11790" max="11791" width="0.7109375" customWidth="1"/>
    <col min="11793" max="11793" width="15.28515625" customWidth="1"/>
    <col min="12038" max="12038" width="6.85546875" customWidth="1"/>
    <col min="12039" max="12039" width="58.7109375" customWidth="1"/>
    <col min="12040" max="12040" width="8.7109375" bestFit="1" customWidth="1"/>
    <col min="12041" max="12041" width="12.28515625" customWidth="1"/>
    <col min="12042" max="12042" width="1.140625" customWidth="1"/>
    <col min="12043" max="12045" width="13.7109375" customWidth="1"/>
    <col min="12046" max="12047" width="0.7109375" customWidth="1"/>
    <col min="12049" max="12049" width="15.28515625" customWidth="1"/>
    <col min="12294" max="12294" width="6.85546875" customWidth="1"/>
    <col min="12295" max="12295" width="58.7109375" customWidth="1"/>
    <col min="12296" max="12296" width="8.7109375" bestFit="1" customWidth="1"/>
    <col min="12297" max="12297" width="12.28515625" customWidth="1"/>
    <col min="12298" max="12298" width="1.140625" customWidth="1"/>
    <col min="12299" max="12301" width="13.7109375" customWidth="1"/>
    <col min="12302" max="12303" width="0.7109375" customWidth="1"/>
    <col min="12305" max="12305" width="15.28515625" customWidth="1"/>
    <col min="12550" max="12550" width="6.85546875" customWidth="1"/>
    <col min="12551" max="12551" width="58.7109375" customWidth="1"/>
    <col min="12552" max="12552" width="8.7109375" bestFit="1" customWidth="1"/>
    <col min="12553" max="12553" width="12.28515625" customWidth="1"/>
    <col min="12554" max="12554" width="1.140625" customWidth="1"/>
    <col min="12555" max="12557" width="13.7109375" customWidth="1"/>
    <col min="12558" max="12559" width="0.7109375" customWidth="1"/>
    <col min="12561" max="12561" width="15.28515625" customWidth="1"/>
    <col min="12806" max="12806" width="6.85546875" customWidth="1"/>
    <col min="12807" max="12807" width="58.7109375" customWidth="1"/>
    <col min="12808" max="12808" width="8.7109375" bestFit="1" customWidth="1"/>
    <col min="12809" max="12809" width="12.28515625" customWidth="1"/>
    <col min="12810" max="12810" width="1.140625" customWidth="1"/>
    <col min="12811" max="12813" width="13.7109375" customWidth="1"/>
    <col min="12814" max="12815" width="0.7109375" customWidth="1"/>
    <col min="12817" max="12817" width="15.28515625" customWidth="1"/>
    <col min="13062" max="13062" width="6.85546875" customWidth="1"/>
    <col min="13063" max="13063" width="58.7109375" customWidth="1"/>
    <col min="13064" max="13064" width="8.7109375" bestFit="1" customWidth="1"/>
    <col min="13065" max="13065" width="12.28515625" customWidth="1"/>
    <col min="13066" max="13066" width="1.140625" customWidth="1"/>
    <col min="13067" max="13069" width="13.7109375" customWidth="1"/>
    <col min="13070" max="13071" width="0.7109375" customWidth="1"/>
    <col min="13073" max="13073" width="15.28515625" customWidth="1"/>
    <col min="13318" max="13318" width="6.85546875" customWidth="1"/>
    <col min="13319" max="13319" width="58.7109375" customWidth="1"/>
    <col min="13320" max="13320" width="8.7109375" bestFit="1" customWidth="1"/>
    <col min="13321" max="13321" width="12.28515625" customWidth="1"/>
    <col min="13322" max="13322" width="1.140625" customWidth="1"/>
    <col min="13323" max="13325" width="13.7109375" customWidth="1"/>
    <col min="13326" max="13327" width="0.7109375" customWidth="1"/>
    <col min="13329" max="13329" width="15.28515625" customWidth="1"/>
    <col min="13574" max="13574" width="6.85546875" customWidth="1"/>
    <col min="13575" max="13575" width="58.7109375" customWidth="1"/>
    <col min="13576" max="13576" width="8.7109375" bestFit="1" customWidth="1"/>
    <col min="13577" max="13577" width="12.28515625" customWidth="1"/>
    <col min="13578" max="13578" width="1.140625" customWidth="1"/>
    <col min="13579" max="13581" width="13.7109375" customWidth="1"/>
    <col min="13582" max="13583" width="0.7109375" customWidth="1"/>
    <col min="13585" max="13585" width="15.28515625" customWidth="1"/>
    <col min="13830" max="13830" width="6.85546875" customWidth="1"/>
    <col min="13831" max="13831" width="58.7109375" customWidth="1"/>
    <col min="13832" max="13832" width="8.7109375" bestFit="1" customWidth="1"/>
    <col min="13833" max="13833" width="12.28515625" customWidth="1"/>
    <col min="13834" max="13834" width="1.140625" customWidth="1"/>
    <col min="13835" max="13837" width="13.7109375" customWidth="1"/>
    <col min="13838" max="13839" width="0.7109375" customWidth="1"/>
    <col min="13841" max="13841" width="15.28515625" customWidth="1"/>
    <col min="14086" max="14086" width="6.85546875" customWidth="1"/>
    <col min="14087" max="14087" width="58.7109375" customWidth="1"/>
    <col min="14088" max="14088" width="8.7109375" bestFit="1" customWidth="1"/>
    <col min="14089" max="14089" width="12.28515625" customWidth="1"/>
    <col min="14090" max="14090" width="1.140625" customWidth="1"/>
    <col min="14091" max="14093" width="13.7109375" customWidth="1"/>
    <col min="14094" max="14095" width="0.7109375" customWidth="1"/>
    <col min="14097" max="14097" width="15.28515625" customWidth="1"/>
    <col min="14342" max="14342" width="6.85546875" customWidth="1"/>
    <col min="14343" max="14343" width="58.7109375" customWidth="1"/>
    <col min="14344" max="14344" width="8.7109375" bestFit="1" customWidth="1"/>
    <col min="14345" max="14345" width="12.28515625" customWidth="1"/>
    <col min="14346" max="14346" width="1.140625" customWidth="1"/>
    <col min="14347" max="14349" width="13.7109375" customWidth="1"/>
    <col min="14350" max="14351" width="0.7109375" customWidth="1"/>
    <col min="14353" max="14353" width="15.28515625" customWidth="1"/>
    <col min="14598" max="14598" width="6.85546875" customWidth="1"/>
    <col min="14599" max="14599" width="58.7109375" customWidth="1"/>
    <col min="14600" max="14600" width="8.7109375" bestFit="1" customWidth="1"/>
    <col min="14601" max="14601" width="12.28515625" customWidth="1"/>
    <col min="14602" max="14602" width="1.140625" customWidth="1"/>
    <col min="14603" max="14605" width="13.7109375" customWidth="1"/>
    <col min="14606" max="14607" width="0.7109375" customWidth="1"/>
    <col min="14609" max="14609" width="15.28515625" customWidth="1"/>
    <col min="14854" max="14854" width="6.85546875" customWidth="1"/>
    <col min="14855" max="14855" width="58.7109375" customWidth="1"/>
    <col min="14856" max="14856" width="8.7109375" bestFit="1" customWidth="1"/>
    <col min="14857" max="14857" width="12.28515625" customWidth="1"/>
    <col min="14858" max="14858" width="1.140625" customWidth="1"/>
    <col min="14859" max="14861" width="13.7109375" customWidth="1"/>
    <col min="14862" max="14863" width="0.7109375" customWidth="1"/>
    <col min="14865" max="14865" width="15.28515625" customWidth="1"/>
    <col min="15110" max="15110" width="6.85546875" customWidth="1"/>
    <col min="15111" max="15111" width="58.7109375" customWidth="1"/>
    <col min="15112" max="15112" width="8.7109375" bestFit="1" customWidth="1"/>
    <col min="15113" max="15113" width="12.28515625" customWidth="1"/>
    <col min="15114" max="15114" width="1.140625" customWidth="1"/>
    <col min="15115" max="15117" width="13.7109375" customWidth="1"/>
    <col min="15118" max="15119" width="0.7109375" customWidth="1"/>
    <col min="15121" max="15121" width="15.28515625" customWidth="1"/>
    <col min="15366" max="15366" width="6.85546875" customWidth="1"/>
    <col min="15367" max="15367" width="58.7109375" customWidth="1"/>
    <col min="15368" max="15368" width="8.7109375" bestFit="1" customWidth="1"/>
    <col min="15369" max="15369" width="12.28515625" customWidth="1"/>
    <col min="15370" max="15370" width="1.140625" customWidth="1"/>
    <col min="15371" max="15373" width="13.7109375" customWidth="1"/>
    <col min="15374" max="15375" width="0.7109375" customWidth="1"/>
    <col min="15377" max="15377" width="15.28515625" customWidth="1"/>
    <col min="15622" max="15622" width="6.85546875" customWidth="1"/>
    <col min="15623" max="15623" width="58.7109375" customWidth="1"/>
    <col min="15624" max="15624" width="8.7109375" bestFit="1" customWidth="1"/>
    <col min="15625" max="15625" width="12.28515625" customWidth="1"/>
    <col min="15626" max="15626" width="1.140625" customWidth="1"/>
    <col min="15627" max="15629" width="13.7109375" customWidth="1"/>
    <col min="15630" max="15631" width="0.7109375" customWidth="1"/>
    <col min="15633" max="15633" width="15.28515625" customWidth="1"/>
    <col min="15878" max="15878" width="6.85546875" customWidth="1"/>
    <col min="15879" max="15879" width="58.7109375" customWidth="1"/>
    <col min="15880" max="15880" width="8.7109375" bestFit="1" customWidth="1"/>
    <col min="15881" max="15881" width="12.28515625" customWidth="1"/>
    <col min="15882" max="15882" width="1.140625" customWidth="1"/>
    <col min="15883" max="15885" width="13.7109375" customWidth="1"/>
    <col min="15886" max="15887" width="0.7109375" customWidth="1"/>
    <col min="15889" max="15889" width="15.28515625" customWidth="1"/>
    <col min="16134" max="16134" width="6.85546875" customWidth="1"/>
    <col min="16135" max="16135" width="58.7109375" customWidth="1"/>
    <col min="16136" max="16136" width="8.7109375" bestFit="1" customWidth="1"/>
    <col min="16137" max="16137" width="12.28515625" customWidth="1"/>
    <col min="16138" max="16138" width="1.140625" customWidth="1"/>
    <col min="16139" max="16141" width="13.7109375" customWidth="1"/>
    <col min="16142" max="16143" width="0.7109375" customWidth="1"/>
    <col min="16145" max="16145" width="15.28515625" customWidth="1"/>
  </cols>
  <sheetData>
    <row r="1" spans="1:22" ht="22.5" customHeight="1" x14ac:dyDescent="0.25">
      <c r="A1" s="292" t="s">
        <v>466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4"/>
      <c r="N1" s="65"/>
      <c r="O1" s="65"/>
      <c r="P1" s="65"/>
      <c r="Q1" s="65"/>
      <c r="R1" s="52"/>
      <c r="S1" s="52"/>
    </row>
    <row r="2" spans="1:22" ht="22.5" customHeight="1" x14ac:dyDescent="0.5">
      <c r="A2" s="295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7"/>
      <c r="N2" s="66"/>
      <c r="O2" s="66"/>
      <c r="P2" s="66"/>
      <c r="Q2" s="141"/>
      <c r="R2" s="52"/>
      <c r="S2" s="52"/>
    </row>
    <row r="3" spans="1:22" ht="22.5" customHeight="1" x14ac:dyDescent="0.25">
      <c r="A3" s="298"/>
      <c r="B3" s="299"/>
      <c r="C3" s="299"/>
      <c r="D3" s="299"/>
      <c r="E3" s="299"/>
      <c r="F3" s="299"/>
      <c r="G3" s="299"/>
      <c r="H3" s="299"/>
      <c r="I3" s="299"/>
      <c r="J3" s="299"/>
      <c r="K3" s="299"/>
      <c r="L3" s="299"/>
      <c r="M3" s="300"/>
      <c r="N3" s="66"/>
      <c r="O3" s="66"/>
      <c r="P3" s="66"/>
      <c r="Q3" s="66"/>
      <c r="R3" s="52"/>
      <c r="S3" s="52"/>
    </row>
    <row r="4" spans="1:22" ht="15" customHeight="1" x14ac:dyDescent="0.25">
      <c r="A4" s="72" t="s">
        <v>458</v>
      </c>
      <c r="B4" s="73"/>
      <c r="C4" s="73"/>
      <c r="D4" s="73"/>
      <c r="E4" s="73"/>
      <c r="F4" s="74" t="s">
        <v>459</v>
      </c>
      <c r="G4" s="122"/>
      <c r="H4" s="122"/>
      <c r="I4" s="122"/>
      <c r="J4" s="122"/>
      <c r="K4" s="122"/>
      <c r="L4" s="122"/>
      <c r="M4" s="234"/>
      <c r="R4" s="52"/>
      <c r="S4" s="52"/>
    </row>
    <row r="5" spans="1:22" ht="15" customHeight="1" x14ac:dyDescent="0.25">
      <c r="A5" s="178" t="s">
        <v>460</v>
      </c>
      <c r="B5" s="179"/>
      <c r="C5" s="179"/>
      <c r="D5" s="179"/>
      <c r="E5" s="179"/>
      <c r="F5" s="75" t="s">
        <v>461</v>
      </c>
      <c r="G5" s="180"/>
      <c r="H5" s="180"/>
      <c r="I5" s="180"/>
      <c r="J5" s="180"/>
      <c r="K5" s="180"/>
      <c r="L5" s="180"/>
      <c r="M5" s="235"/>
      <c r="R5" s="52"/>
      <c r="S5" s="52"/>
    </row>
    <row r="6" spans="1:22" ht="15" customHeight="1" thickBot="1" x14ac:dyDescent="0.3">
      <c r="A6" s="199" t="s">
        <v>467</v>
      </c>
      <c r="B6" s="200"/>
      <c r="C6" s="200"/>
      <c r="D6" s="200"/>
      <c r="E6" s="200"/>
      <c r="F6" s="201" t="s">
        <v>462</v>
      </c>
      <c r="G6" s="202"/>
      <c r="H6" s="202"/>
      <c r="I6" s="202"/>
      <c r="J6" s="202"/>
      <c r="K6" s="202"/>
      <c r="L6" s="202"/>
      <c r="M6" s="236"/>
      <c r="R6" s="52"/>
      <c r="S6" s="52"/>
    </row>
    <row r="7" spans="1:22" ht="20.25" customHeight="1" thickBot="1" x14ac:dyDescent="0.3">
      <c r="A7" s="301" t="s">
        <v>33</v>
      </c>
      <c r="B7" s="302"/>
      <c r="C7" s="302"/>
      <c r="D7" s="302"/>
      <c r="E7" s="302"/>
      <c r="F7" s="302"/>
      <c r="G7" s="302"/>
      <c r="H7" s="302"/>
      <c r="I7" s="302"/>
      <c r="J7" s="302"/>
      <c r="K7" s="302"/>
      <c r="L7" s="302"/>
      <c r="M7" s="303"/>
      <c r="N7" s="67"/>
      <c r="O7" s="67"/>
      <c r="P7" s="67"/>
      <c r="Q7" s="67"/>
      <c r="R7" s="52"/>
      <c r="S7" s="52"/>
    </row>
    <row r="8" spans="1:22" s="41" customFormat="1" ht="22.5" x14ac:dyDescent="0.2">
      <c r="A8" s="76" t="s">
        <v>1</v>
      </c>
      <c r="B8" s="77" t="s">
        <v>34</v>
      </c>
      <c r="C8" s="77" t="s">
        <v>35</v>
      </c>
      <c r="D8" s="78" t="s">
        <v>36</v>
      </c>
      <c r="E8" s="79" t="s">
        <v>211</v>
      </c>
      <c r="F8" s="79" t="s">
        <v>212</v>
      </c>
      <c r="G8" s="79" t="s">
        <v>213</v>
      </c>
      <c r="H8" s="79" t="s">
        <v>214</v>
      </c>
      <c r="I8" s="79" t="s">
        <v>215</v>
      </c>
      <c r="J8" s="79" t="s">
        <v>216</v>
      </c>
      <c r="K8" s="79" t="s">
        <v>217</v>
      </c>
      <c r="L8" s="79" t="s">
        <v>218</v>
      </c>
      <c r="M8" s="80" t="s">
        <v>219</v>
      </c>
      <c r="R8" s="52"/>
      <c r="S8" s="52">
        <f>COUNTIF(D8:P8,"mês")</f>
        <v>0</v>
      </c>
      <c r="T8" s="38"/>
      <c r="U8" s="39"/>
      <c r="V8" s="40"/>
    </row>
    <row r="9" spans="1:22" s="41" customFormat="1" ht="13.5" customHeight="1" x14ac:dyDescent="0.2">
      <c r="A9" s="286" t="s">
        <v>5</v>
      </c>
      <c r="B9" s="287" t="str">
        <f>VLOOKUP(A9,ORÇ!C:J,2,0)</f>
        <v xml:space="preserve">INSTALAÇÃO MANUT. CANTEIRO MOB., DESMOB. E PLACA DE OBRA </v>
      </c>
      <c r="C9" s="42" t="s">
        <v>37</v>
      </c>
      <c r="D9" s="43">
        <f>VLOOKUP(A9,ORÇ!C:Y,8,0)</f>
        <v>0</v>
      </c>
      <c r="E9" s="193">
        <f t="shared" ref="E9:M9" si="0">E11*$Q9</f>
        <v>0</v>
      </c>
      <c r="F9" s="193">
        <f t="shared" si="0"/>
        <v>0</v>
      </c>
      <c r="G9" s="193">
        <f t="shared" si="0"/>
        <v>0</v>
      </c>
      <c r="H9" s="193">
        <f t="shared" si="0"/>
        <v>0</v>
      </c>
      <c r="I9" s="193">
        <f t="shared" si="0"/>
        <v>0</v>
      </c>
      <c r="J9" s="193">
        <f t="shared" si="0"/>
        <v>0</v>
      </c>
      <c r="K9" s="193">
        <f t="shared" si="0"/>
        <v>0</v>
      </c>
      <c r="L9" s="193">
        <f t="shared" si="0"/>
        <v>0</v>
      </c>
      <c r="M9" s="196">
        <f t="shared" si="0"/>
        <v>0</v>
      </c>
      <c r="Q9" s="41">
        <f>D9</f>
        <v>0</v>
      </c>
      <c r="T9" s="45"/>
      <c r="U9" s="39"/>
      <c r="V9" s="46"/>
    </row>
    <row r="10" spans="1:22" s="41" customFormat="1" ht="4.1500000000000004" customHeight="1" x14ac:dyDescent="0.2">
      <c r="A10" s="286"/>
      <c r="B10" s="288"/>
      <c r="C10" s="47"/>
      <c r="D10" s="48"/>
      <c r="E10" s="194"/>
      <c r="F10" s="194"/>
      <c r="G10" s="194"/>
      <c r="H10" s="194"/>
      <c r="I10" s="194"/>
      <c r="J10" s="194"/>
      <c r="K10" s="194"/>
      <c r="L10" s="194"/>
      <c r="M10" s="197"/>
      <c r="T10" s="49"/>
      <c r="U10" s="39"/>
      <c r="V10" s="40"/>
    </row>
    <row r="11" spans="1:22" s="41" customFormat="1" ht="13.5" customHeight="1" x14ac:dyDescent="0.2">
      <c r="A11" s="286"/>
      <c r="B11" s="288"/>
      <c r="C11" s="55" t="s">
        <v>38</v>
      </c>
      <c r="D11" s="50"/>
      <c r="E11" s="195">
        <v>0.39</v>
      </c>
      <c r="F11" s="195">
        <v>0.03</v>
      </c>
      <c r="G11" s="195">
        <v>0.03</v>
      </c>
      <c r="H11" s="195">
        <v>0.03</v>
      </c>
      <c r="I11" s="195">
        <v>0.03</v>
      </c>
      <c r="J11" s="195">
        <v>0.03</v>
      </c>
      <c r="K11" s="195">
        <v>0.03</v>
      </c>
      <c r="L11" s="195">
        <v>0.03</v>
      </c>
      <c r="M11" s="198">
        <v>0.03</v>
      </c>
      <c r="N11" s="41">
        <v>0</v>
      </c>
      <c r="O11" s="41">
        <v>1</v>
      </c>
      <c r="P11" s="41">
        <f>SUM(E11:N11)</f>
        <v>0.63000000000000023</v>
      </c>
      <c r="T11" s="52"/>
      <c r="U11" s="53"/>
      <c r="V11" s="54"/>
    </row>
    <row r="12" spans="1:22" s="41" customFormat="1" ht="13.5" customHeight="1" x14ac:dyDescent="0.2">
      <c r="A12" s="286" t="s">
        <v>6</v>
      </c>
      <c r="B12" s="287" t="str">
        <f>VLOOKUP(A12,ORÇ!C:J,2,0)</f>
        <v>SERVIÇOS PRELIMINARES E TERRAPLENAGEM</v>
      </c>
      <c r="C12" s="42" t="s">
        <v>37</v>
      </c>
      <c r="D12" s="43">
        <f>VLOOKUP(A12,ORÇ!C:Y,8,0)</f>
        <v>0</v>
      </c>
      <c r="E12" s="108"/>
      <c r="F12" s="193">
        <f t="shared" ref="F12:L12" si="1">F14*$Q12</f>
        <v>0</v>
      </c>
      <c r="G12" s="193">
        <f t="shared" si="1"/>
        <v>0</v>
      </c>
      <c r="H12" s="193">
        <f t="shared" si="1"/>
        <v>0</v>
      </c>
      <c r="I12" s="193">
        <f t="shared" si="1"/>
        <v>0</v>
      </c>
      <c r="J12" s="193">
        <f t="shared" si="1"/>
        <v>0</v>
      </c>
      <c r="K12" s="193">
        <f t="shared" si="1"/>
        <v>0</v>
      </c>
      <c r="L12" s="225">
        <f t="shared" si="1"/>
        <v>0</v>
      </c>
      <c r="M12" s="44"/>
      <c r="Q12" s="41">
        <f>D12</f>
        <v>0</v>
      </c>
      <c r="T12" s="45"/>
      <c r="U12" s="39"/>
      <c r="V12" s="46"/>
    </row>
    <row r="13" spans="1:22" s="41" customFormat="1" ht="4.1500000000000004" customHeight="1" x14ac:dyDescent="0.2">
      <c r="A13" s="286"/>
      <c r="B13" s="288"/>
      <c r="C13" s="47"/>
      <c r="D13" s="48"/>
      <c r="E13" s="105"/>
      <c r="F13" s="194"/>
      <c r="G13" s="194"/>
      <c r="H13" s="194"/>
      <c r="I13" s="194"/>
      <c r="J13" s="194"/>
      <c r="K13" s="194"/>
      <c r="L13" s="227"/>
      <c r="M13" s="237"/>
      <c r="T13" s="49"/>
      <c r="U13" s="39"/>
      <c r="V13" s="40"/>
    </row>
    <row r="14" spans="1:22" s="41" customFormat="1" ht="13.5" customHeight="1" x14ac:dyDescent="0.2">
      <c r="A14" s="286"/>
      <c r="B14" s="288"/>
      <c r="C14" s="55" t="s">
        <v>38</v>
      </c>
      <c r="D14" s="50"/>
      <c r="E14" s="51"/>
      <c r="F14" s="195">
        <v>0.1</v>
      </c>
      <c r="G14" s="195">
        <v>0.1</v>
      </c>
      <c r="H14" s="195">
        <v>0.2</v>
      </c>
      <c r="I14" s="195">
        <v>0.2</v>
      </c>
      <c r="J14" s="195">
        <v>0.2</v>
      </c>
      <c r="K14" s="195">
        <v>0.1</v>
      </c>
      <c r="L14" s="229">
        <v>0.1</v>
      </c>
      <c r="M14" s="50"/>
      <c r="N14" s="41">
        <v>0</v>
      </c>
      <c r="O14" s="41">
        <v>1</v>
      </c>
      <c r="P14" s="41">
        <f>SUM(E14:N14)</f>
        <v>1</v>
      </c>
      <c r="T14" s="52"/>
      <c r="U14" s="53"/>
      <c r="V14" s="54"/>
    </row>
    <row r="15" spans="1:22" s="41" customFormat="1" ht="13.5" customHeight="1" x14ac:dyDescent="0.2">
      <c r="A15" s="286" t="s">
        <v>7</v>
      </c>
      <c r="B15" s="287" t="str">
        <f>VLOOKUP(A15,ORÇ!C:J,2,0)</f>
        <v>DRENAGEM E O.A.C</v>
      </c>
      <c r="C15" s="42" t="s">
        <v>37</v>
      </c>
      <c r="D15" s="43">
        <f>VLOOKUP(A15,ORÇ!C:Y,8,0)</f>
        <v>0</v>
      </c>
      <c r="E15" s="108"/>
      <c r="F15" s="231"/>
      <c r="G15" s="193">
        <f t="shared" ref="G15:M15" si="2">G17*$Q15</f>
        <v>0</v>
      </c>
      <c r="H15" s="193">
        <f t="shared" si="2"/>
        <v>0</v>
      </c>
      <c r="I15" s="193">
        <f t="shared" si="2"/>
        <v>0</v>
      </c>
      <c r="J15" s="193">
        <f t="shared" si="2"/>
        <v>0</v>
      </c>
      <c r="K15" s="193">
        <f t="shared" si="2"/>
        <v>0</v>
      </c>
      <c r="L15" s="193">
        <f t="shared" si="2"/>
        <v>0</v>
      </c>
      <c r="M15" s="226">
        <f t="shared" si="2"/>
        <v>0</v>
      </c>
      <c r="Q15" s="41">
        <f>D15</f>
        <v>0</v>
      </c>
      <c r="T15" s="45"/>
      <c r="U15" s="39"/>
      <c r="V15" s="46"/>
    </row>
    <row r="16" spans="1:22" s="41" customFormat="1" ht="4.1500000000000004" customHeight="1" x14ac:dyDescent="0.2">
      <c r="A16" s="286"/>
      <c r="B16" s="288"/>
      <c r="C16" s="47"/>
      <c r="D16" s="48"/>
      <c r="E16" s="105"/>
      <c r="F16" s="232"/>
      <c r="G16" s="194"/>
      <c r="H16" s="194"/>
      <c r="I16" s="194"/>
      <c r="J16" s="194"/>
      <c r="K16" s="194"/>
      <c r="L16" s="194"/>
      <c r="M16" s="228"/>
      <c r="T16" s="49"/>
      <c r="U16" s="39"/>
      <c r="V16" s="40"/>
    </row>
    <row r="17" spans="1:22" s="41" customFormat="1" ht="13.5" customHeight="1" x14ac:dyDescent="0.2">
      <c r="A17" s="286"/>
      <c r="B17" s="288"/>
      <c r="C17" s="55" t="s">
        <v>38</v>
      </c>
      <c r="D17" s="50"/>
      <c r="E17" s="51"/>
      <c r="F17" s="233"/>
      <c r="G17" s="195">
        <v>0.1</v>
      </c>
      <c r="H17" s="195">
        <v>0.1</v>
      </c>
      <c r="I17" s="195">
        <v>0.1</v>
      </c>
      <c r="J17" s="195">
        <v>0.1</v>
      </c>
      <c r="K17" s="195">
        <v>0.1</v>
      </c>
      <c r="L17" s="195">
        <v>0.1</v>
      </c>
      <c r="M17" s="230">
        <v>0.1</v>
      </c>
      <c r="N17" s="41">
        <v>0</v>
      </c>
      <c r="O17" s="41">
        <v>1</v>
      </c>
      <c r="P17" s="41">
        <f>SUM(E17:M17)</f>
        <v>0.7</v>
      </c>
      <c r="T17" s="52"/>
      <c r="U17" s="53"/>
      <c r="V17" s="54"/>
    </row>
    <row r="18" spans="1:22" s="41" customFormat="1" ht="13.5" customHeight="1" x14ac:dyDescent="0.2">
      <c r="A18" s="286" t="s">
        <v>8</v>
      </c>
      <c r="B18" s="287" t="str">
        <f>VLOOKUP(A18,ORÇ!C:J,2,0)</f>
        <v>PAVIMENTAÇÃO</v>
      </c>
      <c r="C18" s="42" t="s">
        <v>37</v>
      </c>
      <c r="D18" s="43">
        <f>VLOOKUP(A18,ORÇ!C:Y,8,0)</f>
        <v>0</v>
      </c>
      <c r="E18" s="108"/>
      <c r="F18" s="108"/>
      <c r="G18" s="108"/>
      <c r="H18" s="108"/>
      <c r="I18" s="108"/>
      <c r="J18" s="231"/>
      <c r="K18" s="231"/>
      <c r="L18" s="193">
        <f>L20*$Q18</f>
        <v>0</v>
      </c>
      <c r="M18" s="196">
        <f>M20*$Q18</f>
        <v>0</v>
      </c>
      <c r="Q18" s="41">
        <f>D18</f>
        <v>0</v>
      </c>
      <c r="T18" s="45"/>
      <c r="U18" s="39"/>
      <c r="V18" s="46"/>
    </row>
    <row r="19" spans="1:22" s="41" customFormat="1" ht="4.1500000000000004" customHeight="1" x14ac:dyDescent="0.2">
      <c r="A19" s="286"/>
      <c r="B19" s="288"/>
      <c r="C19" s="47"/>
      <c r="D19" s="48"/>
      <c r="E19" s="105"/>
      <c r="F19" s="105"/>
      <c r="G19" s="105"/>
      <c r="H19" s="105"/>
      <c r="I19" s="105"/>
      <c r="J19" s="232"/>
      <c r="K19" s="232"/>
      <c r="L19" s="194"/>
      <c r="M19" s="197"/>
      <c r="T19" s="49"/>
      <c r="U19" s="39"/>
      <c r="V19" s="40"/>
    </row>
    <row r="20" spans="1:22" s="41" customFormat="1" ht="13.5" customHeight="1" x14ac:dyDescent="0.2">
      <c r="A20" s="286"/>
      <c r="B20" s="288"/>
      <c r="C20" s="55" t="s">
        <v>38</v>
      </c>
      <c r="D20" s="50"/>
      <c r="E20" s="51"/>
      <c r="F20" s="51"/>
      <c r="G20" s="51"/>
      <c r="H20" s="51"/>
      <c r="I20" s="51"/>
      <c r="J20" s="233"/>
      <c r="K20" s="233"/>
      <c r="L20" s="195">
        <v>0.05</v>
      </c>
      <c r="M20" s="198">
        <v>0.05</v>
      </c>
      <c r="N20" s="41">
        <v>0</v>
      </c>
      <c r="O20" s="41">
        <v>1</v>
      </c>
      <c r="P20" s="41">
        <f>SUM(E20:N20)</f>
        <v>0.1</v>
      </c>
      <c r="T20" s="52"/>
      <c r="U20" s="53"/>
      <c r="V20" s="54"/>
    </row>
    <row r="21" spans="1:22" s="41" customFormat="1" ht="13.5" customHeight="1" x14ac:dyDescent="0.2">
      <c r="A21" s="286" t="s">
        <v>9</v>
      </c>
      <c r="B21" s="287" t="str">
        <f>VLOOKUP(A21,ORÇ!C:J,2,0)</f>
        <v>SINALIZAÇÃO</v>
      </c>
      <c r="C21" s="42" t="s">
        <v>37</v>
      </c>
      <c r="D21" s="43">
        <f>VLOOKUP(A21,ORÇ!C:Y,8,0)</f>
        <v>0</v>
      </c>
      <c r="E21" s="108"/>
      <c r="F21" s="108"/>
      <c r="G21" s="108"/>
      <c r="H21" s="108"/>
      <c r="I21" s="108"/>
      <c r="J21" s="108"/>
      <c r="K21" s="108"/>
      <c r="L21" s="108"/>
      <c r="M21" s="44"/>
      <c r="Q21" s="41">
        <f>D21</f>
        <v>0</v>
      </c>
      <c r="T21" s="45"/>
      <c r="U21" s="39"/>
      <c r="V21" s="46"/>
    </row>
    <row r="22" spans="1:22" s="41" customFormat="1" ht="4.1500000000000004" customHeight="1" x14ac:dyDescent="0.2">
      <c r="A22" s="286"/>
      <c r="B22" s="288"/>
      <c r="C22" s="47"/>
      <c r="D22" s="48"/>
      <c r="E22" s="105"/>
      <c r="F22" s="105"/>
      <c r="G22" s="105"/>
      <c r="H22" s="105"/>
      <c r="I22" s="105"/>
      <c r="J22" s="105"/>
      <c r="K22" s="105"/>
      <c r="L22" s="105"/>
      <c r="M22" s="237"/>
      <c r="T22" s="49"/>
      <c r="U22" s="39"/>
      <c r="V22" s="40"/>
    </row>
    <row r="23" spans="1:22" s="41" customFormat="1" ht="13.5" customHeight="1" x14ac:dyDescent="0.2">
      <c r="A23" s="286"/>
      <c r="B23" s="288"/>
      <c r="C23" s="55" t="s">
        <v>38</v>
      </c>
      <c r="D23" s="50"/>
      <c r="E23" s="51"/>
      <c r="F23" s="51"/>
      <c r="G23" s="51"/>
      <c r="H23" s="51"/>
      <c r="I23" s="51"/>
      <c r="J23" s="51"/>
      <c r="K23" s="51"/>
      <c r="L23" s="51"/>
      <c r="M23" s="50"/>
      <c r="N23" s="41">
        <v>0</v>
      </c>
      <c r="O23" s="41">
        <v>1</v>
      </c>
      <c r="P23" s="41">
        <f>SUM(E23:N23)</f>
        <v>0</v>
      </c>
      <c r="T23" s="52"/>
      <c r="U23" s="53"/>
      <c r="V23" s="54"/>
    </row>
    <row r="24" spans="1:22" s="41" customFormat="1" ht="13.5" customHeight="1" x14ac:dyDescent="0.2">
      <c r="A24" s="286" t="s">
        <v>10</v>
      </c>
      <c r="B24" s="287" t="str">
        <f>VLOOKUP(A24,ORÇ!C:J,2,0)</f>
        <v>OBRAS COMPLEMENTARES</v>
      </c>
      <c r="C24" s="42" t="s">
        <v>37</v>
      </c>
      <c r="D24" s="43">
        <f>VLOOKUP(A24,ORÇ!C:Y,8,0)</f>
        <v>0</v>
      </c>
      <c r="E24" s="108"/>
      <c r="F24" s="108"/>
      <c r="G24" s="108"/>
      <c r="H24" s="108"/>
      <c r="I24" s="108"/>
      <c r="J24" s="108"/>
      <c r="K24" s="108"/>
      <c r="L24" s="108"/>
      <c r="M24" s="44"/>
      <c r="Q24" s="41">
        <f>D24</f>
        <v>0</v>
      </c>
      <c r="T24" s="45"/>
      <c r="U24" s="39"/>
      <c r="V24" s="46"/>
    </row>
    <row r="25" spans="1:22" s="41" customFormat="1" ht="4.1500000000000004" customHeight="1" x14ac:dyDescent="0.2">
      <c r="A25" s="286"/>
      <c r="B25" s="288"/>
      <c r="C25" s="47"/>
      <c r="D25" s="48"/>
      <c r="E25" s="105"/>
      <c r="F25" s="105"/>
      <c r="G25" s="105"/>
      <c r="H25" s="105"/>
      <c r="I25" s="105"/>
      <c r="J25" s="105"/>
      <c r="K25" s="105"/>
      <c r="L25" s="105"/>
      <c r="M25" s="237"/>
      <c r="T25" s="49"/>
      <c r="U25" s="39"/>
      <c r="V25" s="40"/>
    </row>
    <row r="26" spans="1:22" s="41" customFormat="1" ht="13.5" customHeight="1" x14ac:dyDescent="0.2">
      <c r="A26" s="286"/>
      <c r="B26" s="288"/>
      <c r="C26" s="55" t="s">
        <v>38</v>
      </c>
      <c r="D26" s="50"/>
      <c r="E26" s="51"/>
      <c r="F26" s="51"/>
      <c r="G26" s="51"/>
      <c r="H26" s="51"/>
      <c r="I26" s="51"/>
      <c r="J26" s="51"/>
      <c r="K26" s="51"/>
      <c r="L26" s="51"/>
      <c r="M26" s="50"/>
      <c r="N26" s="41">
        <v>0</v>
      </c>
      <c r="O26" s="41">
        <v>1</v>
      </c>
      <c r="P26" s="41">
        <f>SUM(E26:N26)</f>
        <v>0</v>
      </c>
      <c r="T26" s="52"/>
      <c r="U26" s="53"/>
      <c r="V26" s="54"/>
    </row>
    <row r="27" spans="1:22" s="41" customFormat="1" ht="13.5" customHeight="1" x14ac:dyDescent="0.2">
      <c r="A27" s="286" t="s">
        <v>11</v>
      </c>
      <c r="B27" s="287" t="str">
        <f>VLOOKUP(A27,ORÇ!C:J,2,0)</f>
        <v>TRANSPORTE</v>
      </c>
      <c r="C27" s="42" t="s">
        <v>37</v>
      </c>
      <c r="D27" s="43">
        <f>VLOOKUP(A27,ORÇ!C:Y,8,0)</f>
        <v>0</v>
      </c>
      <c r="E27" s="193">
        <f t="shared" ref="E27:M27" si="3">E29*$Q27</f>
        <v>0</v>
      </c>
      <c r="F27" s="193">
        <f t="shared" si="3"/>
        <v>0</v>
      </c>
      <c r="G27" s="193">
        <f t="shared" si="3"/>
        <v>0</v>
      </c>
      <c r="H27" s="193">
        <f t="shared" si="3"/>
        <v>0</v>
      </c>
      <c r="I27" s="193">
        <f t="shared" si="3"/>
        <v>0</v>
      </c>
      <c r="J27" s="193">
        <f t="shared" si="3"/>
        <v>0</v>
      </c>
      <c r="K27" s="193">
        <f t="shared" si="3"/>
        <v>0</v>
      </c>
      <c r="L27" s="193">
        <f t="shared" si="3"/>
        <v>0</v>
      </c>
      <c r="M27" s="196">
        <f t="shared" si="3"/>
        <v>0</v>
      </c>
      <c r="Q27" s="41">
        <f>D27</f>
        <v>0</v>
      </c>
      <c r="T27" s="45"/>
      <c r="U27" s="39"/>
      <c r="V27" s="46"/>
    </row>
    <row r="28" spans="1:22" s="41" customFormat="1" ht="4.1500000000000004" customHeight="1" x14ac:dyDescent="0.2">
      <c r="A28" s="286"/>
      <c r="B28" s="288"/>
      <c r="C28" s="47"/>
      <c r="D28" s="48"/>
      <c r="E28" s="194"/>
      <c r="F28" s="194"/>
      <c r="G28" s="194"/>
      <c r="H28" s="194"/>
      <c r="I28" s="194"/>
      <c r="J28" s="194"/>
      <c r="K28" s="194"/>
      <c r="L28" s="194"/>
      <c r="M28" s="197"/>
      <c r="T28" s="49"/>
      <c r="U28" s="39"/>
      <c r="V28" s="40"/>
    </row>
    <row r="29" spans="1:22" s="41" customFormat="1" ht="13.5" customHeight="1" x14ac:dyDescent="0.2">
      <c r="A29" s="286"/>
      <c r="B29" s="288"/>
      <c r="C29" s="55" t="s">
        <v>38</v>
      </c>
      <c r="D29" s="50"/>
      <c r="E29" s="195">
        <v>0.1</v>
      </c>
      <c r="F29" s="195">
        <v>0.1</v>
      </c>
      <c r="G29" s="195">
        <v>0.05</v>
      </c>
      <c r="H29" s="195">
        <v>0.05</v>
      </c>
      <c r="I29" s="195">
        <v>0.05</v>
      </c>
      <c r="J29" s="195">
        <v>0.05</v>
      </c>
      <c r="K29" s="195">
        <v>0.05</v>
      </c>
      <c r="L29" s="195">
        <v>0.05</v>
      </c>
      <c r="M29" s="198">
        <v>0.05</v>
      </c>
      <c r="N29" s="41">
        <v>0</v>
      </c>
      <c r="O29" s="41">
        <v>1</v>
      </c>
      <c r="P29" s="41">
        <f>SUM(E29:N29)</f>
        <v>0.54999999999999993</v>
      </c>
      <c r="T29" s="52"/>
      <c r="U29" s="53"/>
      <c r="V29" s="54"/>
    </row>
    <row r="30" spans="1:22" s="41" customFormat="1" ht="13.5" customHeight="1" x14ac:dyDescent="0.2">
      <c r="A30" s="286" t="s">
        <v>98</v>
      </c>
      <c r="B30" s="287" t="str">
        <f>VLOOKUP(A30,ORÇ!C:J,2,0)</f>
        <v>ADMINISTRAÇÃO LOCAL</v>
      </c>
      <c r="C30" s="42" t="s">
        <v>37</v>
      </c>
      <c r="D30" s="43">
        <f>VLOOKUP(A30,ORÇ!C:Y,8,0)</f>
        <v>0</v>
      </c>
      <c r="E30" s="193" t="e">
        <f t="shared" ref="E30:M30" si="4">E32*$Q30</f>
        <v>#DIV/0!</v>
      </c>
      <c r="F30" s="193" t="e">
        <f t="shared" si="4"/>
        <v>#DIV/0!</v>
      </c>
      <c r="G30" s="193" t="e">
        <f t="shared" si="4"/>
        <v>#DIV/0!</v>
      </c>
      <c r="H30" s="193" t="e">
        <f t="shared" si="4"/>
        <v>#DIV/0!</v>
      </c>
      <c r="I30" s="193" t="e">
        <f t="shared" si="4"/>
        <v>#DIV/0!</v>
      </c>
      <c r="J30" s="193" t="e">
        <f t="shared" si="4"/>
        <v>#DIV/0!</v>
      </c>
      <c r="K30" s="193" t="e">
        <f t="shared" si="4"/>
        <v>#DIV/0!</v>
      </c>
      <c r="L30" s="193" t="e">
        <f t="shared" si="4"/>
        <v>#DIV/0!</v>
      </c>
      <c r="M30" s="196" t="e">
        <f t="shared" si="4"/>
        <v>#DIV/0!</v>
      </c>
      <c r="Q30" s="41">
        <f>D30</f>
        <v>0</v>
      </c>
      <c r="T30" s="45"/>
      <c r="U30" s="39"/>
      <c r="V30" s="46"/>
    </row>
    <row r="31" spans="1:22" s="41" customFormat="1" ht="4.1500000000000004" customHeight="1" x14ac:dyDescent="0.2">
      <c r="A31" s="286"/>
      <c r="B31" s="288"/>
      <c r="C31" s="47"/>
      <c r="D31" s="48"/>
      <c r="E31" s="194"/>
      <c r="F31" s="194"/>
      <c r="G31" s="194"/>
      <c r="H31" s="194"/>
      <c r="I31" s="194"/>
      <c r="J31" s="194"/>
      <c r="K31" s="194"/>
      <c r="L31" s="194"/>
      <c r="M31" s="197"/>
      <c r="T31" s="49"/>
      <c r="U31" s="39"/>
      <c r="V31" s="40"/>
    </row>
    <row r="32" spans="1:22" s="41" customFormat="1" ht="13.5" customHeight="1" x14ac:dyDescent="0.2">
      <c r="A32" s="286"/>
      <c r="B32" s="288"/>
      <c r="C32" s="55" t="s">
        <v>38</v>
      </c>
      <c r="D32" s="50"/>
      <c r="E32" s="195" t="e">
        <f t="shared" ref="E32:M32" si="5">(E27+E24+E21+E18+E15+E12+E9)/SUM($Q$7:$Q$29)</f>
        <v>#DIV/0!</v>
      </c>
      <c r="F32" s="195" t="e">
        <f t="shared" si="5"/>
        <v>#DIV/0!</v>
      </c>
      <c r="G32" s="195" t="e">
        <f t="shared" si="5"/>
        <v>#DIV/0!</v>
      </c>
      <c r="H32" s="195" t="e">
        <f t="shared" si="5"/>
        <v>#DIV/0!</v>
      </c>
      <c r="I32" s="195" t="e">
        <f t="shared" si="5"/>
        <v>#DIV/0!</v>
      </c>
      <c r="J32" s="195" t="e">
        <f t="shared" si="5"/>
        <v>#DIV/0!</v>
      </c>
      <c r="K32" s="195" t="e">
        <f t="shared" si="5"/>
        <v>#DIV/0!</v>
      </c>
      <c r="L32" s="195" t="e">
        <f t="shared" si="5"/>
        <v>#DIV/0!</v>
      </c>
      <c r="M32" s="198" t="e">
        <f t="shared" si="5"/>
        <v>#DIV/0!</v>
      </c>
      <c r="N32" s="41">
        <v>0</v>
      </c>
      <c r="O32" s="41">
        <v>1</v>
      </c>
      <c r="P32" s="206" t="e">
        <f>SUM(E32:N32)</f>
        <v>#DIV/0!</v>
      </c>
      <c r="T32" s="52"/>
      <c r="U32" s="53"/>
      <c r="V32" s="54"/>
    </row>
    <row r="33" spans="1:22" s="41" customFormat="1" ht="9.75" customHeight="1" thickBot="1" x14ac:dyDescent="0.25">
      <c r="A33" s="81"/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82"/>
      <c r="T33" s="56"/>
      <c r="U33" s="53"/>
      <c r="V33" s="40"/>
    </row>
    <row r="34" spans="1:22" s="41" customFormat="1" ht="15" customHeight="1" x14ac:dyDescent="0.2">
      <c r="A34" s="289" t="s">
        <v>39</v>
      </c>
      <c r="B34" s="290"/>
      <c r="C34" s="290"/>
      <c r="D34" s="291"/>
      <c r="E34" s="68" t="e">
        <f>E9+E12+E15+E18+E24+E27+E21+E30</f>
        <v>#DIV/0!</v>
      </c>
      <c r="F34" s="69" t="e">
        <f t="shared" ref="F34:M34" si="6">F9+F12+F15+F18+F24+F27+F21+F30</f>
        <v>#DIV/0!</v>
      </c>
      <c r="G34" s="69" t="e">
        <f t="shared" si="6"/>
        <v>#DIV/0!</v>
      </c>
      <c r="H34" s="69" t="e">
        <f t="shared" si="6"/>
        <v>#DIV/0!</v>
      </c>
      <c r="I34" s="69" t="e">
        <f t="shared" si="6"/>
        <v>#DIV/0!</v>
      </c>
      <c r="J34" s="69" t="e">
        <f t="shared" si="6"/>
        <v>#DIV/0!</v>
      </c>
      <c r="K34" s="69" t="e">
        <f t="shared" si="6"/>
        <v>#DIV/0!</v>
      </c>
      <c r="L34" s="69" t="e">
        <f t="shared" si="6"/>
        <v>#DIV/0!</v>
      </c>
      <c r="M34" s="70" t="e">
        <f t="shared" si="6"/>
        <v>#DIV/0!</v>
      </c>
      <c r="Q34" s="41">
        <f>SUM(Q9:Q31)</f>
        <v>0</v>
      </c>
      <c r="T34" s="45"/>
      <c r="U34" s="39"/>
      <c r="V34" s="46"/>
    </row>
    <row r="35" spans="1:22" s="41" customFormat="1" ht="15" customHeight="1" x14ac:dyDescent="0.2">
      <c r="A35" s="280" t="s">
        <v>40</v>
      </c>
      <c r="B35" s="281"/>
      <c r="C35" s="281"/>
      <c r="D35" s="282"/>
      <c r="E35" s="57" t="e">
        <f>E34</f>
        <v>#DIV/0!</v>
      </c>
      <c r="F35" s="31" t="e">
        <f>E35+F34</f>
        <v>#DIV/0!</v>
      </c>
      <c r="G35" s="31" t="e">
        <f t="shared" ref="G35:M35" si="7">F35+G34</f>
        <v>#DIV/0!</v>
      </c>
      <c r="H35" s="31" t="e">
        <f t="shared" ref="H35" si="8">G35+H34</f>
        <v>#DIV/0!</v>
      </c>
      <c r="I35" s="31" t="e">
        <f t="shared" ref="I35" si="9">H35+I34</f>
        <v>#DIV/0!</v>
      </c>
      <c r="J35" s="31" t="e">
        <f t="shared" ref="J35" si="10">I35+J34</f>
        <v>#DIV/0!</v>
      </c>
      <c r="K35" s="31" t="e">
        <f t="shared" ref="K35" si="11">J35+K34</f>
        <v>#DIV/0!</v>
      </c>
      <c r="L35" s="31" t="e">
        <f t="shared" ref="L35" si="12">K35+L34</f>
        <v>#DIV/0!</v>
      </c>
      <c r="M35" s="58" t="e">
        <f t="shared" si="7"/>
        <v>#DIV/0!</v>
      </c>
      <c r="P35" s="124"/>
      <c r="Q35" s="124"/>
      <c r="T35" s="45"/>
      <c r="U35" s="39"/>
      <c r="V35" s="54"/>
    </row>
    <row r="36" spans="1:22" s="41" customFormat="1" ht="15" customHeight="1" x14ac:dyDescent="0.2">
      <c r="A36" s="280" t="s">
        <v>41</v>
      </c>
      <c r="B36" s="281"/>
      <c r="C36" s="281"/>
      <c r="D36" s="282"/>
      <c r="E36" s="104" t="e">
        <f t="shared" ref="E36:M36" si="13">ROUND(E34/$Q$34,5)</f>
        <v>#DIV/0!</v>
      </c>
      <c r="F36" s="59" t="e">
        <f t="shared" si="13"/>
        <v>#DIV/0!</v>
      </c>
      <c r="G36" s="59" t="e">
        <f t="shared" si="13"/>
        <v>#DIV/0!</v>
      </c>
      <c r="H36" s="59" t="e">
        <f t="shared" si="13"/>
        <v>#DIV/0!</v>
      </c>
      <c r="I36" s="59" t="e">
        <f t="shared" si="13"/>
        <v>#DIV/0!</v>
      </c>
      <c r="J36" s="59" t="e">
        <f t="shared" si="13"/>
        <v>#DIV/0!</v>
      </c>
      <c r="K36" s="59" t="e">
        <f t="shared" si="13"/>
        <v>#DIV/0!</v>
      </c>
      <c r="L36" s="59" t="e">
        <f t="shared" si="13"/>
        <v>#DIV/0!</v>
      </c>
      <c r="M36" s="60" t="e">
        <f t="shared" si="13"/>
        <v>#DIV/0!</v>
      </c>
      <c r="N36" s="41">
        <v>1</v>
      </c>
      <c r="P36" s="124"/>
      <c r="T36" s="61"/>
      <c r="U36" s="39"/>
      <c r="V36" s="54"/>
    </row>
    <row r="37" spans="1:22" s="41" customFormat="1" ht="15" customHeight="1" thickBot="1" x14ac:dyDescent="0.25">
      <c r="A37" s="283" t="s">
        <v>42</v>
      </c>
      <c r="B37" s="284"/>
      <c r="C37" s="284"/>
      <c r="D37" s="285"/>
      <c r="E37" s="62" t="e">
        <f>E36</f>
        <v>#DIV/0!</v>
      </c>
      <c r="F37" s="63" t="e">
        <f t="shared" ref="F37:M37" si="14">E37+F36</f>
        <v>#DIV/0!</v>
      </c>
      <c r="G37" s="63" t="e">
        <f t="shared" si="14"/>
        <v>#DIV/0!</v>
      </c>
      <c r="H37" s="63" t="e">
        <f t="shared" ref="H37" si="15">G37+H36</f>
        <v>#DIV/0!</v>
      </c>
      <c r="I37" s="63" t="e">
        <f t="shared" ref="I37" si="16">H37+I36</f>
        <v>#DIV/0!</v>
      </c>
      <c r="J37" s="63" t="e">
        <f t="shared" ref="J37" si="17">I37+J36</f>
        <v>#DIV/0!</v>
      </c>
      <c r="K37" s="63" t="e">
        <f t="shared" ref="K37" si="18">J37+K36</f>
        <v>#DIV/0!</v>
      </c>
      <c r="L37" s="63" t="e">
        <f t="shared" ref="L37" si="19">K37+L36</f>
        <v>#DIV/0!</v>
      </c>
      <c r="M37" s="64" t="e">
        <f t="shared" si="14"/>
        <v>#DIV/0!</v>
      </c>
      <c r="N37" s="41">
        <v>0</v>
      </c>
      <c r="O37" s="41">
        <v>1</v>
      </c>
      <c r="T37" s="61"/>
      <c r="U37" s="54"/>
      <c r="V37" s="54"/>
    </row>
    <row r="38" spans="1:22" s="41" customFormat="1" ht="22.5" x14ac:dyDescent="0.2">
      <c r="A38" s="76" t="s">
        <v>1</v>
      </c>
      <c r="B38" s="77" t="s">
        <v>34</v>
      </c>
      <c r="C38" s="77" t="s">
        <v>35</v>
      </c>
      <c r="D38" s="78" t="s">
        <v>36</v>
      </c>
      <c r="E38" s="79" t="s">
        <v>220</v>
      </c>
      <c r="F38" s="79" t="s">
        <v>221</v>
      </c>
      <c r="G38" s="79" t="s">
        <v>222</v>
      </c>
      <c r="H38" s="79" t="s">
        <v>320</v>
      </c>
      <c r="I38" s="79" t="s">
        <v>321</v>
      </c>
      <c r="J38" s="79" t="s">
        <v>322</v>
      </c>
      <c r="K38" s="79" t="s">
        <v>323</v>
      </c>
      <c r="L38" s="79" t="s">
        <v>324</v>
      </c>
      <c r="M38" s="80" t="s">
        <v>325</v>
      </c>
      <c r="R38" s="52"/>
      <c r="S38" s="52">
        <f>COUNTIF(D38:P38,"mês")</f>
        <v>0</v>
      </c>
      <c r="T38" s="38"/>
      <c r="U38" s="39"/>
      <c r="V38" s="40"/>
    </row>
    <row r="39" spans="1:22" s="41" customFormat="1" ht="13.5" customHeight="1" x14ac:dyDescent="0.2">
      <c r="A39" s="286" t="s">
        <v>5</v>
      </c>
      <c r="B39" s="287" t="str">
        <f>VLOOKUP(A39,ORÇ!C:J,2,0)</f>
        <v xml:space="preserve">INSTALAÇÃO MANUT. CANTEIRO MOB., DESMOB. E PLACA DE OBRA </v>
      </c>
      <c r="C39" s="42" t="s">
        <v>37</v>
      </c>
      <c r="D39" s="43">
        <f>VLOOKUP(A39,ORÇ!C:Y,8,0)</f>
        <v>0</v>
      </c>
      <c r="E39" s="193">
        <f t="shared" ref="E39:M39" si="20">E41*$Q39</f>
        <v>0</v>
      </c>
      <c r="F39" s="193">
        <f t="shared" si="20"/>
        <v>0</v>
      </c>
      <c r="G39" s="193">
        <f t="shared" si="20"/>
        <v>0</v>
      </c>
      <c r="H39" s="193">
        <f t="shared" si="20"/>
        <v>0</v>
      </c>
      <c r="I39" s="193">
        <f t="shared" si="20"/>
        <v>0</v>
      </c>
      <c r="J39" s="193">
        <f t="shared" si="20"/>
        <v>0</v>
      </c>
      <c r="K39" s="193">
        <f t="shared" si="20"/>
        <v>0</v>
      </c>
      <c r="L39" s="193">
        <f t="shared" si="20"/>
        <v>0</v>
      </c>
      <c r="M39" s="196">
        <f t="shared" si="20"/>
        <v>0</v>
      </c>
      <c r="Q39" s="41">
        <f>D39</f>
        <v>0</v>
      </c>
      <c r="T39" s="45"/>
      <c r="U39" s="39"/>
      <c r="V39" s="46"/>
    </row>
    <row r="40" spans="1:22" s="41" customFormat="1" ht="4.1500000000000004" customHeight="1" x14ac:dyDescent="0.2">
      <c r="A40" s="286"/>
      <c r="B40" s="288"/>
      <c r="C40" s="47"/>
      <c r="D40" s="48"/>
      <c r="E40" s="194"/>
      <c r="F40" s="194"/>
      <c r="G40" s="194"/>
      <c r="H40" s="194"/>
      <c r="I40" s="194"/>
      <c r="J40" s="194"/>
      <c r="K40" s="194"/>
      <c r="L40" s="194"/>
      <c r="M40" s="197"/>
      <c r="T40" s="49"/>
      <c r="U40" s="39"/>
      <c r="V40" s="40"/>
    </row>
    <row r="41" spans="1:22" s="41" customFormat="1" ht="13.5" customHeight="1" x14ac:dyDescent="0.2">
      <c r="A41" s="286"/>
      <c r="B41" s="288"/>
      <c r="C41" s="55" t="s">
        <v>38</v>
      </c>
      <c r="D41" s="50"/>
      <c r="E41" s="195">
        <v>0.03</v>
      </c>
      <c r="F41" s="195">
        <v>0.03</v>
      </c>
      <c r="G41" s="195">
        <v>0.03</v>
      </c>
      <c r="H41" s="195">
        <v>0.03</v>
      </c>
      <c r="I41" s="195">
        <v>0.03</v>
      </c>
      <c r="J41" s="195">
        <v>0.03</v>
      </c>
      <c r="K41" s="195">
        <v>0.03</v>
      </c>
      <c r="L41" s="195">
        <v>0.03</v>
      </c>
      <c r="M41" s="198">
        <v>0.13</v>
      </c>
      <c r="N41" s="41">
        <v>0</v>
      </c>
      <c r="O41" s="41">
        <v>1</v>
      </c>
      <c r="P41" s="41">
        <f>SUM(E41:N41)</f>
        <v>0.37</v>
      </c>
      <c r="T41" s="52"/>
      <c r="U41" s="53"/>
      <c r="V41" s="54"/>
    </row>
    <row r="42" spans="1:22" s="41" customFormat="1" ht="13.5" customHeight="1" x14ac:dyDescent="0.2">
      <c r="A42" s="286" t="s">
        <v>6</v>
      </c>
      <c r="B42" s="287" t="str">
        <f>VLOOKUP(A42,ORÇ!C:J,2,0)</f>
        <v>SERVIÇOS PRELIMINARES E TERRAPLENAGEM</v>
      </c>
      <c r="C42" s="42" t="s">
        <v>37</v>
      </c>
      <c r="D42" s="43">
        <f>VLOOKUP(A42,ORÇ!C:Y,8,0)</f>
        <v>0</v>
      </c>
      <c r="E42" s="108"/>
      <c r="F42" s="108"/>
      <c r="G42" s="108"/>
      <c r="H42" s="108"/>
      <c r="I42" s="108"/>
      <c r="J42" s="108"/>
      <c r="K42" s="108"/>
      <c r="L42" s="108"/>
      <c r="M42" s="44"/>
      <c r="Q42" s="41">
        <f>D42</f>
        <v>0</v>
      </c>
      <c r="T42" s="45"/>
      <c r="U42" s="39"/>
      <c r="V42" s="46"/>
    </row>
    <row r="43" spans="1:22" s="41" customFormat="1" ht="4.1500000000000004" customHeight="1" x14ac:dyDescent="0.2">
      <c r="A43" s="286"/>
      <c r="B43" s="288"/>
      <c r="C43" s="47"/>
      <c r="D43" s="48"/>
      <c r="E43" s="105"/>
      <c r="F43" s="105"/>
      <c r="G43" s="105"/>
      <c r="H43" s="105"/>
      <c r="I43" s="105"/>
      <c r="J43" s="105"/>
      <c r="K43" s="105"/>
      <c r="L43" s="105"/>
      <c r="M43" s="237"/>
      <c r="T43" s="49"/>
      <c r="U43" s="39"/>
      <c r="V43" s="40"/>
    </row>
    <row r="44" spans="1:22" s="41" customFormat="1" ht="13.5" customHeight="1" x14ac:dyDescent="0.2">
      <c r="A44" s="286"/>
      <c r="B44" s="288"/>
      <c r="C44" s="55" t="s">
        <v>38</v>
      </c>
      <c r="D44" s="50"/>
      <c r="E44" s="51"/>
      <c r="F44" s="51"/>
      <c r="G44" s="51"/>
      <c r="H44" s="51"/>
      <c r="I44" s="51"/>
      <c r="J44" s="51"/>
      <c r="K44" s="51"/>
      <c r="L44" s="51"/>
      <c r="M44" s="50"/>
      <c r="N44" s="41">
        <v>0</v>
      </c>
      <c r="O44" s="41">
        <v>1</v>
      </c>
      <c r="P44" s="41">
        <f>SUM(E44:N44)</f>
        <v>0</v>
      </c>
      <c r="T44" s="52"/>
      <c r="U44" s="53"/>
      <c r="V44" s="54"/>
    </row>
    <row r="45" spans="1:22" s="41" customFormat="1" ht="13.5" customHeight="1" x14ac:dyDescent="0.2">
      <c r="A45" s="286" t="s">
        <v>7</v>
      </c>
      <c r="B45" s="287" t="str">
        <f>VLOOKUP(A45,ORÇ!C:J,2,0)</f>
        <v>DRENAGEM E O.A.C</v>
      </c>
      <c r="C45" s="42" t="s">
        <v>37</v>
      </c>
      <c r="D45" s="43">
        <f>VLOOKUP(A45,ORÇ!C:Y,8,0)</f>
        <v>0</v>
      </c>
      <c r="E45" s="108">
        <f>E47*$Q45</f>
        <v>0</v>
      </c>
      <c r="F45" s="108">
        <f>F47*$Q45</f>
        <v>0</v>
      </c>
      <c r="G45" s="193">
        <f>G47*$Q45</f>
        <v>0</v>
      </c>
      <c r="H45" s="193">
        <f>H47*$Q45</f>
        <v>0</v>
      </c>
      <c r="I45" s="108"/>
      <c r="J45" s="108"/>
      <c r="K45" s="108"/>
      <c r="L45" s="108"/>
      <c r="M45" s="44"/>
      <c r="Q45" s="41">
        <f>D45</f>
        <v>0</v>
      </c>
      <c r="T45" s="45"/>
      <c r="U45" s="39"/>
      <c r="V45" s="46"/>
    </row>
    <row r="46" spans="1:22" s="41" customFormat="1" ht="4.1500000000000004" customHeight="1" x14ac:dyDescent="0.2">
      <c r="A46" s="286"/>
      <c r="B46" s="288"/>
      <c r="C46" s="47"/>
      <c r="D46" s="48"/>
      <c r="E46" s="194"/>
      <c r="F46" s="194"/>
      <c r="G46" s="194"/>
      <c r="H46" s="194"/>
      <c r="I46" s="105"/>
      <c r="J46" s="105"/>
      <c r="K46" s="105"/>
      <c r="L46" s="105"/>
      <c r="M46" s="237"/>
      <c r="T46" s="49"/>
      <c r="U46" s="39"/>
      <c r="V46" s="40"/>
    </row>
    <row r="47" spans="1:22" s="41" customFormat="1" ht="13.5" customHeight="1" x14ac:dyDescent="0.2">
      <c r="A47" s="286"/>
      <c r="B47" s="288"/>
      <c r="C47" s="55" t="s">
        <v>38</v>
      </c>
      <c r="D47" s="50"/>
      <c r="E47" s="51">
        <v>0.1</v>
      </c>
      <c r="F47" s="51">
        <v>0.1</v>
      </c>
      <c r="G47" s="195">
        <v>0.05</v>
      </c>
      <c r="H47" s="195">
        <v>0.05</v>
      </c>
      <c r="I47" s="51"/>
      <c r="J47" s="51"/>
      <c r="K47" s="51"/>
      <c r="L47" s="51"/>
      <c r="M47" s="50"/>
      <c r="N47" s="41">
        <v>0</v>
      </c>
      <c r="O47" s="41">
        <v>1</v>
      </c>
      <c r="P47" s="41">
        <f>SUM(E47:M47)</f>
        <v>0.3</v>
      </c>
      <c r="T47" s="52"/>
      <c r="U47" s="53"/>
      <c r="V47" s="54"/>
    </row>
    <row r="48" spans="1:22" s="41" customFormat="1" ht="13.5" customHeight="1" x14ac:dyDescent="0.2">
      <c r="A48" s="286" t="s">
        <v>8</v>
      </c>
      <c r="B48" s="287" t="str">
        <f>VLOOKUP(A48,ORÇ!C:J,2,0)</f>
        <v>PAVIMENTAÇÃO</v>
      </c>
      <c r="C48" s="42" t="s">
        <v>37</v>
      </c>
      <c r="D48" s="43">
        <f>VLOOKUP(A48,ORÇ!C:Y,8,0)</f>
        <v>0</v>
      </c>
      <c r="E48" s="108">
        <f t="shared" ref="E48:L48" si="21">E50*$Q48</f>
        <v>0</v>
      </c>
      <c r="F48" s="108">
        <f t="shared" si="21"/>
        <v>0</v>
      </c>
      <c r="G48" s="108">
        <f t="shared" si="21"/>
        <v>0</v>
      </c>
      <c r="H48" s="108">
        <f t="shared" si="21"/>
        <v>0</v>
      </c>
      <c r="I48" s="108">
        <f t="shared" si="21"/>
        <v>0</v>
      </c>
      <c r="J48" s="108">
        <f t="shared" si="21"/>
        <v>0</v>
      </c>
      <c r="K48" s="108">
        <f t="shared" si="21"/>
        <v>0</v>
      </c>
      <c r="L48" s="193">
        <f t="shared" si="21"/>
        <v>0</v>
      </c>
      <c r="M48" s="44"/>
      <c r="Q48" s="41">
        <f>D48</f>
        <v>0</v>
      </c>
      <c r="T48" s="45"/>
      <c r="U48" s="39"/>
      <c r="V48" s="46"/>
    </row>
    <row r="49" spans="1:22" s="41" customFormat="1" ht="4.1500000000000004" customHeight="1" x14ac:dyDescent="0.2">
      <c r="A49" s="286"/>
      <c r="B49" s="288"/>
      <c r="C49" s="47"/>
      <c r="D49" s="48"/>
      <c r="E49" s="194"/>
      <c r="F49" s="194"/>
      <c r="G49" s="194"/>
      <c r="H49" s="194"/>
      <c r="I49" s="194"/>
      <c r="J49" s="194"/>
      <c r="K49" s="194"/>
      <c r="L49" s="194"/>
      <c r="M49" s="237"/>
      <c r="T49" s="49"/>
      <c r="U49" s="39"/>
      <c r="V49" s="40"/>
    </row>
    <row r="50" spans="1:22" s="41" customFormat="1" ht="13.5" customHeight="1" x14ac:dyDescent="0.2">
      <c r="A50" s="286"/>
      <c r="B50" s="288"/>
      <c r="C50" s="55" t="s">
        <v>38</v>
      </c>
      <c r="D50" s="50"/>
      <c r="E50" s="51">
        <v>0.1</v>
      </c>
      <c r="F50" s="51">
        <v>0.1</v>
      </c>
      <c r="G50" s="51">
        <v>0.1</v>
      </c>
      <c r="H50" s="51">
        <v>0.1</v>
      </c>
      <c r="I50" s="51">
        <v>0.1</v>
      </c>
      <c r="J50" s="51">
        <v>0.1</v>
      </c>
      <c r="K50" s="51">
        <v>0.15</v>
      </c>
      <c r="L50" s="195">
        <v>0.15</v>
      </c>
      <c r="M50" s="50"/>
      <c r="N50" s="41">
        <v>0</v>
      </c>
      <c r="O50" s="41">
        <v>1</v>
      </c>
      <c r="P50" s="41">
        <f>SUM(E50:N50)</f>
        <v>0.9</v>
      </c>
      <c r="T50" s="52"/>
      <c r="U50" s="53"/>
      <c r="V50" s="54"/>
    </row>
    <row r="51" spans="1:22" s="41" customFormat="1" ht="13.5" customHeight="1" x14ac:dyDescent="0.2">
      <c r="A51" s="286" t="s">
        <v>9</v>
      </c>
      <c r="B51" s="287" t="str">
        <f>VLOOKUP(A51,ORÇ!C:J,2,0)</f>
        <v>SINALIZAÇÃO</v>
      </c>
      <c r="C51" s="42" t="s">
        <v>37</v>
      </c>
      <c r="D51" s="43">
        <f>VLOOKUP(A51,ORÇ!C:Y,8,0)</f>
        <v>0</v>
      </c>
      <c r="E51" s="108"/>
      <c r="F51" s="108"/>
      <c r="G51" s="108"/>
      <c r="H51" s="108"/>
      <c r="I51" s="108"/>
      <c r="J51" s="108"/>
      <c r="K51" s="108"/>
      <c r="L51" s="108">
        <f>L53*$Q51</f>
        <v>0</v>
      </c>
      <c r="M51" s="44">
        <f>M53*$Q51</f>
        <v>0</v>
      </c>
      <c r="Q51" s="41">
        <f>D51</f>
        <v>0</v>
      </c>
      <c r="T51" s="45"/>
      <c r="U51" s="39"/>
      <c r="V51" s="46"/>
    </row>
    <row r="52" spans="1:22" s="41" customFormat="1" ht="4.1500000000000004" customHeight="1" x14ac:dyDescent="0.2">
      <c r="A52" s="286"/>
      <c r="B52" s="288"/>
      <c r="C52" s="47"/>
      <c r="D52" s="48"/>
      <c r="E52" s="105"/>
      <c r="F52" s="105"/>
      <c r="G52" s="105"/>
      <c r="H52" s="105"/>
      <c r="I52" s="105"/>
      <c r="J52" s="105"/>
      <c r="K52" s="105"/>
      <c r="L52" s="194"/>
      <c r="M52" s="197"/>
      <c r="T52" s="49"/>
      <c r="U52" s="39"/>
      <c r="V52" s="40"/>
    </row>
    <row r="53" spans="1:22" s="41" customFormat="1" ht="13.5" customHeight="1" x14ac:dyDescent="0.2">
      <c r="A53" s="286"/>
      <c r="B53" s="288"/>
      <c r="C53" s="55" t="s">
        <v>38</v>
      </c>
      <c r="D53" s="50"/>
      <c r="E53" s="51"/>
      <c r="F53" s="51"/>
      <c r="G53" s="51"/>
      <c r="H53" s="51"/>
      <c r="I53" s="51"/>
      <c r="J53" s="51"/>
      <c r="K53" s="51"/>
      <c r="L53" s="51">
        <v>0.5</v>
      </c>
      <c r="M53" s="50">
        <v>0.5</v>
      </c>
      <c r="N53" s="41">
        <v>0</v>
      </c>
      <c r="O53" s="41">
        <v>1</v>
      </c>
      <c r="P53" s="41">
        <f>SUM(E53:N53)</f>
        <v>1</v>
      </c>
      <c r="T53" s="52"/>
      <c r="U53" s="53"/>
      <c r="V53" s="54"/>
    </row>
    <row r="54" spans="1:22" s="41" customFormat="1" ht="13.5" customHeight="1" x14ac:dyDescent="0.2">
      <c r="A54" s="286" t="s">
        <v>10</v>
      </c>
      <c r="B54" s="287" t="str">
        <f>VLOOKUP(A54,ORÇ!C:J,2,0)</f>
        <v>OBRAS COMPLEMENTARES</v>
      </c>
      <c r="C54" s="42" t="s">
        <v>37</v>
      </c>
      <c r="D54" s="43">
        <f>VLOOKUP(A54,ORÇ!C:Y,8,0)</f>
        <v>0</v>
      </c>
      <c r="E54" s="108"/>
      <c r="F54" s="108"/>
      <c r="G54" s="108"/>
      <c r="H54" s="108">
        <f t="shared" ref="H54:M54" si="22">H56*$Q54</f>
        <v>0</v>
      </c>
      <c r="I54" s="108">
        <f t="shared" si="22"/>
        <v>0</v>
      </c>
      <c r="J54" s="108">
        <f t="shared" si="22"/>
        <v>0</v>
      </c>
      <c r="K54" s="108">
        <f t="shared" si="22"/>
        <v>0</v>
      </c>
      <c r="L54" s="108">
        <f t="shared" si="22"/>
        <v>0</v>
      </c>
      <c r="M54" s="44">
        <f t="shared" si="22"/>
        <v>0</v>
      </c>
      <c r="Q54" s="41">
        <f>D54</f>
        <v>0</v>
      </c>
      <c r="T54" s="45"/>
      <c r="U54" s="39"/>
      <c r="V54" s="46"/>
    </row>
    <row r="55" spans="1:22" s="41" customFormat="1" ht="4.1500000000000004" customHeight="1" x14ac:dyDescent="0.2">
      <c r="A55" s="286"/>
      <c r="B55" s="288"/>
      <c r="C55" s="47"/>
      <c r="D55" s="48"/>
      <c r="E55" s="105"/>
      <c r="F55" s="105"/>
      <c r="G55" s="105"/>
      <c r="H55" s="194"/>
      <c r="I55" s="194"/>
      <c r="J55" s="194"/>
      <c r="K55" s="194"/>
      <c r="L55" s="194"/>
      <c r="M55" s="197"/>
      <c r="T55" s="49"/>
      <c r="U55" s="39"/>
      <c r="V55" s="40"/>
    </row>
    <row r="56" spans="1:22" s="41" customFormat="1" ht="13.5" customHeight="1" x14ac:dyDescent="0.2">
      <c r="A56" s="286"/>
      <c r="B56" s="288"/>
      <c r="C56" s="55" t="s">
        <v>38</v>
      </c>
      <c r="D56" s="50"/>
      <c r="E56" s="51"/>
      <c r="F56" s="51"/>
      <c r="G56" s="51"/>
      <c r="H56" s="51">
        <v>0.1</v>
      </c>
      <c r="I56" s="51">
        <v>0.1</v>
      </c>
      <c r="J56" s="51">
        <v>0.2</v>
      </c>
      <c r="K56" s="51">
        <v>0.2</v>
      </c>
      <c r="L56" s="51">
        <v>0.2</v>
      </c>
      <c r="M56" s="50">
        <v>0.2</v>
      </c>
      <c r="N56" s="41">
        <v>0</v>
      </c>
      <c r="O56" s="41">
        <v>1</v>
      </c>
      <c r="P56" s="41">
        <f>SUM(E56:N56)</f>
        <v>1</v>
      </c>
      <c r="T56" s="52"/>
      <c r="U56" s="53"/>
      <c r="V56" s="54"/>
    </row>
    <row r="57" spans="1:22" s="41" customFormat="1" ht="13.5" customHeight="1" x14ac:dyDescent="0.2">
      <c r="A57" s="286" t="s">
        <v>11</v>
      </c>
      <c r="B57" s="287" t="str">
        <f>VLOOKUP(A57,ORÇ!C:J,2,0)</f>
        <v>TRANSPORTE</v>
      </c>
      <c r="C57" s="42" t="s">
        <v>37</v>
      </c>
      <c r="D57" s="43">
        <f>VLOOKUP(A57,ORÇ!C:Y,8,0)</f>
        <v>0</v>
      </c>
      <c r="E57" s="193">
        <f t="shared" ref="E57:M57" si="23">E59*$Q57</f>
        <v>0</v>
      </c>
      <c r="F57" s="193">
        <f t="shared" si="23"/>
        <v>0</v>
      </c>
      <c r="G57" s="193">
        <f t="shared" si="23"/>
        <v>0</v>
      </c>
      <c r="H57" s="193">
        <f t="shared" si="23"/>
        <v>0</v>
      </c>
      <c r="I57" s="193">
        <f t="shared" si="23"/>
        <v>0</v>
      </c>
      <c r="J57" s="193">
        <f t="shared" si="23"/>
        <v>0</v>
      </c>
      <c r="K57" s="193">
        <f t="shared" si="23"/>
        <v>0</v>
      </c>
      <c r="L57" s="193">
        <f t="shared" si="23"/>
        <v>0</v>
      </c>
      <c r="M57" s="196">
        <f t="shared" si="23"/>
        <v>0</v>
      </c>
      <c r="Q57" s="41">
        <f>D57</f>
        <v>0</v>
      </c>
      <c r="T57" s="45"/>
      <c r="U57" s="39"/>
      <c r="V57" s="46"/>
    </row>
    <row r="58" spans="1:22" s="41" customFormat="1" ht="4.1500000000000004" customHeight="1" x14ac:dyDescent="0.2">
      <c r="A58" s="286"/>
      <c r="B58" s="288"/>
      <c r="C58" s="47"/>
      <c r="D58" s="48"/>
      <c r="E58" s="194"/>
      <c r="F58" s="194"/>
      <c r="G58" s="194"/>
      <c r="H58" s="194"/>
      <c r="I58" s="194"/>
      <c r="J58" s="194"/>
      <c r="K58" s="194"/>
      <c r="L58" s="194"/>
      <c r="M58" s="197"/>
      <c r="T58" s="49"/>
      <c r="U58" s="39"/>
      <c r="V58" s="40"/>
    </row>
    <row r="59" spans="1:22" s="41" customFormat="1" ht="13.5" customHeight="1" x14ac:dyDescent="0.2">
      <c r="A59" s="286"/>
      <c r="B59" s="288"/>
      <c r="C59" s="55" t="s">
        <v>38</v>
      </c>
      <c r="D59" s="50"/>
      <c r="E59" s="195">
        <v>0.05</v>
      </c>
      <c r="F59" s="195">
        <v>0.05</v>
      </c>
      <c r="G59" s="195">
        <v>0.05</v>
      </c>
      <c r="H59" s="195">
        <v>0.05</v>
      </c>
      <c r="I59" s="195">
        <v>0.05</v>
      </c>
      <c r="J59" s="195">
        <v>0.05</v>
      </c>
      <c r="K59" s="195">
        <v>0.05</v>
      </c>
      <c r="L59" s="195">
        <v>0.05</v>
      </c>
      <c r="M59" s="198">
        <v>0.05</v>
      </c>
      <c r="N59" s="41">
        <v>0</v>
      </c>
      <c r="O59" s="41">
        <v>1</v>
      </c>
      <c r="P59" s="41">
        <f>SUM(E59:N59)</f>
        <v>0.44999999999999996</v>
      </c>
      <c r="T59" s="52"/>
      <c r="U59" s="53"/>
      <c r="V59" s="54"/>
    </row>
    <row r="60" spans="1:22" s="41" customFormat="1" ht="13.5" customHeight="1" x14ac:dyDescent="0.2">
      <c r="A60" s="286" t="s">
        <v>98</v>
      </c>
      <c r="B60" s="287" t="str">
        <f>VLOOKUP(A60,ORÇ!C:J,2,0)</f>
        <v>ADMINISTRAÇÃO LOCAL</v>
      </c>
      <c r="C60" s="42" t="s">
        <v>37</v>
      </c>
      <c r="D60" s="43">
        <f>VLOOKUP(A60,ORÇ!C:Y,8,0)</f>
        <v>0</v>
      </c>
      <c r="E60" s="193" t="e">
        <f t="shared" ref="E60:M60" si="24">E62*$Q60</f>
        <v>#DIV/0!</v>
      </c>
      <c r="F60" s="193" t="e">
        <f t="shared" si="24"/>
        <v>#DIV/0!</v>
      </c>
      <c r="G60" s="193" t="e">
        <f t="shared" si="24"/>
        <v>#DIV/0!</v>
      </c>
      <c r="H60" s="193" t="e">
        <f t="shared" si="24"/>
        <v>#DIV/0!</v>
      </c>
      <c r="I60" s="193" t="e">
        <f t="shared" si="24"/>
        <v>#DIV/0!</v>
      </c>
      <c r="J60" s="193" t="e">
        <f t="shared" si="24"/>
        <v>#DIV/0!</v>
      </c>
      <c r="K60" s="193" t="e">
        <f t="shared" si="24"/>
        <v>#DIV/0!</v>
      </c>
      <c r="L60" s="193" t="e">
        <f t="shared" si="24"/>
        <v>#DIV/0!</v>
      </c>
      <c r="M60" s="196" t="e">
        <f t="shared" si="24"/>
        <v>#DIV/0!</v>
      </c>
      <c r="Q60" s="41">
        <f>D60</f>
        <v>0</v>
      </c>
      <c r="T60" s="45"/>
      <c r="U60" s="39"/>
      <c r="V60" s="46"/>
    </row>
    <row r="61" spans="1:22" s="41" customFormat="1" ht="4.1500000000000004" customHeight="1" x14ac:dyDescent="0.2">
      <c r="A61" s="286"/>
      <c r="B61" s="288"/>
      <c r="C61" s="47"/>
      <c r="D61" s="48"/>
      <c r="E61" s="194"/>
      <c r="F61" s="194"/>
      <c r="G61" s="194"/>
      <c r="H61" s="194"/>
      <c r="I61" s="194"/>
      <c r="J61" s="194"/>
      <c r="K61" s="194"/>
      <c r="L61" s="194"/>
      <c r="M61" s="197"/>
      <c r="T61" s="49"/>
      <c r="U61" s="39"/>
      <c r="V61" s="40"/>
    </row>
    <row r="62" spans="1:22" s="41" customFormat="1" ht="13.5" customHeight="1" x14ac:dyDescent="0.2">
      <c r="A62" s="286"/>
      <c r="B62" s="288"/>
      <c r="C62" s="55" t="s">
        <v>38</v>
      </c>
      <c r="D62" s="50"/>
      <c r="E62" s="195" t="e">
        <f t="shared" ref="E62:M62" si="25">(E57+E54+E51+E48+E45+E42+E39)/SUM($Q$7:$Q$29)</f>
        <v>#DIV/0!</v>
      </c>
      <c r="F62" s="195" t="e">
        <f t="shared" si="25"/>
        <v>#DIV/0!</v>
      </c>
      <c r="G62" s="195" t="e">
        <f t="shared" si="25"/>
        <v>#DIV/0!</v>
      </c>
      <c r="H62" s="195" t="e">
        <f t="shared" si="25"/>
        <v>#DIV/0!</v>
      </c>
      <c r="I62" s="195" t="e">
        <f t="shared" si="25"/>
        <v>#DIV/0!</v>
      </c>
      <c r="J62" s="195" t="e">
        <f t="shared" si="25"/>
        <v>#DIV/0!</v>
      </c>
      <c r="K62" s="195" t="e">
        <f t="shared" si="25"/>
        <v>#DIV/0!</v>
      </c>
      <c r="L62" s="195" t="e">
        <f t="shared" si="25"/>
        <v>#DIV/0!</v>
      </c>
      <c r="M62" s="198" t="e">
        <f t="shared" si="25"/>
        <v>#DIV/0!</v>
      </c>
      <c r="N62" s="41">
        <v>0</v>
      </c>
      <c r="O62" s="41">
        <v>1</v>
      </c>
      <c r="P62" s="206" t="e">
        <f>SUM(E62:N62)</f>
        <v>#DIV/0!</v>
      </c>
      <c r="T62" s="52"/>
      <c r="U62" s="53"/>
      <c r="V62" s="54"/>
    </row>
    <row r="63" spans="1:22" s="41" customFormat="1" ht="9.75" customHeight="1" thickBot="1" x14ac:dyDescent="0.25">
      <c r="A63" s="81"/>
      <c r="B63" s="238"/>
      <c r="C63" s="238"/>
      <c r="D63" s="238"/>
      <c r="E63" s="238"/>
      <c r="F63" s="238"/>
      <c r="G63" s="238"/>
      <c r="H63" s="238"/>
      <c r="I63" s="238"/>
      <c r="J63" s="238"/>
      <c r="K63" s="238"/>
      <c r="L63" s="238"/>
      <c r="M63" s="82"/>
      <c r="T63" s="56"/>
      <c r="U63" s="53"/>
      <c r="V63" s="40"/>
    </row>
    <row r="64" spans="1:22" s="41" customFormat="1" ht="15" customHeight="1" x14ac:dyDescent="0.2">
      <c r="A64" s="289" t="s">
        <v>39</v>
      </c>
      <c r="B64" s="290"/>
      <c r="C64" s="290"/>
      <c r="D64" s="291"/>
      <c r="E64" s="68" t="e">
        <f t="shared" ref="E64:M64" si="26">E39+E42+E45+E48+E54+E57+E51+E60</f>
        <v>#DIV/0!</v>
      </c>
      <c r="F64" s="69" t="e">
        <f t="shared" si="26"/>
        <v>#DIV/0!</v>
      </c>
      <c r="G64" s="69" t="e">
        <f t="shared" si="26"/>
        <v>#DIV/0!</v>
      </c>
      <c r="H64" s="69" t="e">
        <f t="shared" si="26"/>
        <v>#DIV/0!</v>
      </c>
      <c r="I64" s="69" t="e">
        <f t="shared" si="26"/>
        <v>#DIV/0!</v>
      </c>
      <c r="J64" s="69" t="e">
        <f t="shared" si="26"/>
        <v>#DIV/0!</v>
      </c>
      <c r="K64" s="69" t="e">
        <f t="shared" si="26"/>
        <v>#DIV/0!</v>
      </c>
      <c r="L64" s="69" t="e">
        <f t="shared" si="26"/>
        <v>#DIV/0!</v>
      </c>
      <c r="M64" s="70" t="e">
        <f t="shared" si="26"/>
        <v>#DIV/0!</v>
      </c>
      <c r="Q64" s="41">
        <f>SUM(Q39:Q61)</f>
        <v>0</v>
      </c>
      <c r="T64" s="45"/>
      <c r="U64" s="39"/>
      <c r="V64" s="46"/>
    </row>
    <row r="65" spans="1:22" s="41" customFormat="1" ht="15" customHeight="1" x14ac:dyDescent="0.2">
      <c r="A65" s="280" t="s">
        <v>40</v>
      </c>
      <c r="B65" s="281"/>
      <c r="C65" s="281"/>
      <c r="D65" s="282"/>
      <c r="E65" s="57" t="e">
        <f>E64+M35</f>
        <v>#DIV/0!</v>
      </c>
      <c r="F65" s="31" t="e">
        <f t="shared" ref="F65:M65" si="27">E65+F64</f>
        <v>#DIV/0!</v>
      </c>
      <c r="G65" s="31" t="e">
        <f t="shared" si="27"/>
        <v>#DIV/0!</v>
      </c>
      <c r="H65" s="31" t="e">
        <f t="shared" si="27"/>
        <v>#DIV/0!</v>
      </c>
      <c r="I65" s="31" t="e">
        <f t="shared" si="27"/>
        <v>#DIV/0!</v>
      </c>
      <c r="J65" s="31" t="e">
        <f t="shared" si="27"/>
        <v>#DIV/0!</v>
      </c>
      <c r="K65" s="31" t="e">
        <f t="shared" si="27"/>
        <v>#DIV/0!</v>
      </c>
      <c r="L65" s="31" t="e">
        <f t="shared" si="27"/>
        <v>#DIV/0!</v>
      </c>
      <c r="M65" s="58" t="e">
        <f t="shared" si="27"/>
        <v>#DIV/0!</v>
      </c>
      <c r="P65" s="124"/>
      <c r="Q65" s="124"/>
      <c r="T65" s="45"/>
      <c r="U65" s="39"/>
      <c r="V65" s="54"/>
    </row>
    <row r="66" spans="1:22" s="41" customFormat="1" ht="15" customHeight="1" x14ac:dyDescent="0.2">
      <c r="A66" s="280" t="s">
        <v>41</v>
      </c>
      <c r="B66" s="281"/>
      <c r="C66" s="281"/>
      <c r="D66" s="282"/>
      <c r="E66" s="104" t="e">
        <f t="shared" ref="E66:M66" si="28">ROUND(E64/$Q$34,5)</f>
        <v>#DIV/0!</v>
      </c>
      <c r="F66" s="59" t="e">
        <f t="shared" si="28"/>
        <v>#DIV/0!</v>
      </c>
      <c r="G66" s="59" t="e">
        <f t="shared" si="28"/>
        <v>#DIV/0!</v>
      </c>
      <c r="H66" s="59" t="e">
        <f t="shared" si="28"/>
        <v>#DIV/0!</v>
      </c>
      <c r="I66" s="59" t="e">
        <f t="shared" si="28"/>
        <v>#DIV/0!</v>
      </c>
      <c r="J66" s="59" t="e">
        <f t="shared" si="28"/>
        <v>#DIV/0!</v>
      </c>
      <c r="K66" s="59" t="e">
        <f t="shared" si="28"/>
        <v>#DIV/0!</v>
      </c>
      <c r="L66" s="59" t="e">
        <f t="shared" si="28"/>
        <v>#DIV/0!</v>
      </c>
      <c r="M66" s="60" t="e">
        <f t="shared" si="28"/>
        <v>#DIV/0!</v>
      </c>
      <c r="N66" s="41">
        <v>1</v>
      </c>
      <c r="P66" s="124"/>
      <c r="T66" s="61"/>
      <c r="U66" s="39"/>
      <c r="V66" s="54"/>
    </row>
    <row r="67" spans="1:22" s="41" customFormat="1" ht="15" customHeight="1" thickBot="1" x14ac:dyDescent="0.25">
      <c r="A67" s="283" t="s">
        <v>42</v>
      </c>
      <c r="B67" s="284"/>
      <c r="C67" s="284"/>
      <c r="D67" s="285"/>
      <c r="E67" s="62" t="e">
        <f>E66+M37</f>
        <v>#DIV/0!</v>
      </c>
      <c r="F67" s="63" t="e">
        <f t="shared" ref="F67:M67" si="29">E67+F66</f>
        <v>#DIV/0!</v>
      </c>
      <c r="G67" s="63" t="e">
        <f t="shared" si="29"/>
        <v>#DIV/0!</v>
      </c>
      <c r="H67" s="63" t="e">
        <f t="shared" si="29"/>
        <v>#DIV/0!</v>
      </c>
      <c r="I67" s="63" t="e">
        <f t="shared" si="29"/>
        <v>#DIV/0!</v>
      </c>
      <c r="J67" s="63" t="e">
        <f t="shared" si="29"/>
        <v>#DIV/0!</v>
      </c>
      <c r="K67" s="63" t="e">
        <f t="shared" si="29"/>
        <v>#DIV/0!</v>
      </c>
      <c r="L67" s="63" t="e">
        <f t="shared" si="29"/>
        <v>#DIV/0!</v>
      </c>
      <c r="M67" s="64" t="e">
        <f t="shared" si="29"/>
        <v>#DIV/0!</v>
      </c>
      <c r="N67" s="41">
        <v>0</v>
      </c>
      <c r="O67" s="41">
        <v>1</v>
      </c>
      <c r="T67" s="61"/>
      <c r="U67" s="54"/>
      <c r="V67" s="54"/>
    </row>
  </sheetData>
  <mergeCells count="42">
    <mergeCell ref="A15:A17"/>
    <mergeCell ref="B15:B17"/>
    <mergeCell ref="A1:M3"/>
    <mergeCell ref="A7:M7"/>
    <mergeCell ref="A9:A11"/>
    <mergeCell ref="B9:B11"/>
    <mergeCell ref="A12:A14"/>
    <mergeCell ref="B12:B14"/>
    <mergeCell ref="A18:A20"/>
    <mergeCell ref="B18:B20"/>
    <mergeCell ref="A24:A26"/>
    <mergeCell ref="B24:B26"/>
    <mergeCell ref="A27:A29"/>
    <mergeCell ref="B27:B29"/>
    <mergeCell ref="A21:A23"/>
    <mergeCell ref="B21:B23"/>
    <mergeCell ref="A37:D37"/>
    <mergeCell ref="A34:D34"/>
    <mergeCell ref="A35:D35"/>
    <mergeCell ref="A36:D36"/>
    <mergeCell ref="A30:A32"/>
    <mergeCell ref="B30:B32"/>
    <mergeCell ref="A39:A41"/>
    <mergeCell ref="B39:B41"/>
    <mergeCell ref="A42:A44"/>
    <mergeCell ref="B42:B44"/>
    <mergeCell ref="A45:A47"/>
    <mergeCell ref="B45:B47"/>
    <mergeCell ref="A48:A50"/>
    <mergeCell ref="B48:B50"/>
    <mergeCell ref="A51:A53"/>
    <mergeCell ref="B51:B53"/>
    <mergeCell ref="A54:A56"/>
    <mergeCell ref="B54:B56"/>
    <mergeCell ref="A65:D65"/>
    <mergeCell ref="A66:D66"/>
    <mergeCell ref="A67:D67"/>
    <mergeCell ref="A57:A59"/>
    <mergeCell ref="B57:B59"/>
    <mergeCell ref="A60:A62"/>
    <mergeCell ref="B60:B62"/>
    <mergeCell ref="A64:D64"/>
  </mergeCells>
  <phoneticPr fontId="12" type="noConversion"/>
  <conditionalFormatting sqref="D11">
    <cfRule type="colorScale" priority="661">
      <colorScale>
        <cfvo type="min"/>
        <cfvo type="max"/>
        <color rgb="FFFCFCFF"/>
        <color rgb="FF63BE7B"/>
      </colorScale>
    </cfRule>
  </conditionalFormatting>
  <conditionalFormatting sqref="D32 D17 D14 D20 D23 D26 D29">
    <cfRule type="colorScale" priority="518">
      <colorScale>
        <cfvo type="min"/>
        <cfvo type="max"/>
        <color rgb="FFFCFCFF"/>
        <color rgb="FF63BE7B"/>
      </colorScale>
    </cfRule>
    <cfRule type="colorScale" priority="519">
      <colorScale>
        <cfvo type="min"/>
        <cfvo type="max"/>
        <color rgb="FFFCFCFF"/>
        <color rgb="FF63BE7B"/>
      </colorScale>
    </cfRule>
  </conditionalFormatting>
  <conditionalFormatting sqref="D41">
    <cfRule type="colorScale" priority="100">
      <colorScale>
        <cfvo type="min"/>
        <cfvo type="max"/>
        <color rgb="FFFCFCFF"/>
        <color rgb="FF63BE7B"/>
      </colorScale>
    </cfRule>
  </conditionalFormatting>
  <conditionalFormatting sqref="D62 D47 D44 D50 D53 D56 D59">
    <cfRule type="colorScale" priority="56">
      <colorScale>
        <cfvo type="min"/>
        <cfvo type="max"/>
        <color rgb="FFFCFCFF"/>
        <color rgb="FF63BE7B"/>
      </colorScale>
    </cfRule>
    <cfRule type="colorScale" priority="57">
      <colorScale>
        <cfvo type="min"/>
        <cfvo type="max"/>
        <color rgb="FFFCFCFF"/>
        <color rgb="FF63BE7B"/>
      </colorScale>
    </cfRule>
  </conditionalFormatting>
  <conditionalFormatting sqref="E11">
    <cfRule type="colorScale" priority="344">
      <colorScale>
        <cfvo type="min"/>
        <cfvo type="max"/>
        <color rgb="FFFCFCFF"/>
        <color rgb="FF63BE7B"/>
      </colorScale>
    </cfRule>
    <cfRule type="colorScale" priority="345">
      <colorScale>
        <cfvo type="min"/>
        <cfvo type="max"/>
        <color rgb="FFFCFCFF"/>
        <color rgb="FF63BE7B"/>
      </colorScale>
    </cfRule>
  </conditionalFormatting>
  <conditionalFormatting sqref="E14">
    <cfRule type="colorScale" priority="352">
      <colorScale>
        <cfvo type="min"/>
        <cfvo type="max"/>
        <color rgb="FFFCFCFF"/>
        <color rgb="FF63BE7B"/>
      </colorScale>
    </cfRule>
    <cfRule type="colorScale" priority="353">
      <colorScale>
        <cfvo type="min"/>
        <cfvo type="max"/>
        <color rgb="FFFCFCFF"/>
        <color rgb="FF63BE7B"/>
      </colorScale>
    </cfRule>
    <cfRule type="colorScale" priority="354">
      <colorScale>
        <cfvo type="min"/>
        <cfvo type="max"/>
        <color rgb="FFFCFCFF"/>
        <color rgb="FF63BE7B"/>
      </colorScale>
    </cfRule>
    <cfRule type="colorScale" priority="355">
      <colorScale>
        <cfvo type="min"/>
        <cfvo type="max"/>
        <color rgb="FFFCFCFF"/>
        <color rgb="FF63BE7B"/>
      </colorScale>
    </cfRule>
    <cfRule type="colorScale" priority="356">
      <colorScale>
        <cfvo type="min"/>
        <cfvo type="max"/>
        <color rgb="FFFCFCFF"/>
        <color rgb="FF63BE7B"/>
      </colorScale>
    </cfRule>
    <cfRule type="colorScale" priority="357">
      <colorScale>
        <cfvo type="min"/>
        <cfvo type="max"/>
        <color rgb="FFFCFCFF"/>
        <color rgb="FF63BE7B"/>
      </colorScale>
    </cfRule>
    <cfRule type="colorScale" priority="358">
      <colorScale>
        <cfvo type="min"/>
        <cfvo type="max"/>
        <color rgb="FFFCFCFF"/>
        <color rgb="FF63BE7B"/>
      </colorScale>
    </cfRule>
    <cfRule type="colorScale" priority="359">
      <colorScale>
        <cfvo type="min"/>
        <cfvo type="max"/>
        <color rgb="FFFCFCFF"/>
        <color rgb="FF63BE7B"/>
      </colorScale>
    </cfRule>
    <cfRule type="colorScale" priority="360">
      <colorScale>
        <cfvo type="min"/>
        <cfvo type="max"/>
        <color rgb="FFFCFCFF"/>
        <color rgb="FF63BE7B"/>
      </colorScale>
    </cfRule>
    <cfRule type="colorScale" priority="361">
      <colorScale>
        <cfvo type="min"/>
        <cfvo type="max"/>
        <color rgb="FFFCFCFF"/>
        <color rgb="FF63BE7B"/>
      </colorScale>
    </cfRule>
  </conditionalFormatting>
  <conditionalFormatting sqref="E17">
    <cfRule type="colorScale" priority="349">
      <colorScale>
        <cfvo type="min"/>
        <cfvo type="max"/>
        <color rgb="FFFCFCFF"/>
        <color rgb="FF63BE7B"/>
      </colorScale>
    </cfRule>
    <cfRule type="colorScale" priority="350">
      <colorScale>
        <cfvo type="min"/>
        <cfvo type="max"/>
        <color rgb="FFFCFCFF"/>
        <color rgb="FF63BE7B"/>
      </colorScale>
    </cfRule>
    <cfRule type="colorScale" priority="351">
      <colorScale>
        <cfvo type="min"/>
        <cfvo type="max"/>
        <color rgb="FFFCFCFF"/>
        <color rgb="FF63BE7B"/>
      </colorScale>
    </cfRule>
  </conditionalFormatting>
  <conditionalFormatting sqref="E41">
    <cfRule type="colorScale" priority="38">
      <colorScale>
        <cfvo type="min"/>
        <cfvo type="max"/>
        <color rgb="FFFCFCFF"/>
        <color rgb="FF63BE7B"/>
      </colorScale>
    </cfRule>
    <cfRule type="colorScale" priority="39">
      <colorScale>
        <cfvo type="min"/>
        <cfvo type="max"/>
        <color rgb="FFFCFCFF"/>
        <color rgb="FF63BE7B"/>
      </colorScale>
    </cfRule>
  </conditionalFormatting>
  <conditionalFormatting sqref="E44">
    <cfRule type="colorScale" priority="46">
      <colorScale>
        <cfvo type="min"/>
        <cfvo type="max"/>
        <color rgb="FFFCFCFF"/>
        <color rgb="FF63BE7B"/>
      </colorScale>
    </cfRule>
    <cfRule type="colorScale" priority="47">
      <colorScale>
        <cfvo type="min"/>
        <cfvo type="max"/>
        <color rgb="FFFCFCFF"/>
        <color rgb="FF63BE7B"/>
      </colorScale>
    </cfRule>
    <cfRule type="colorScale" priority="48">
      <colorScale>
        <cfvo type="min"/>
        <cfvo type="max"/>
        <color rgb="FFFCFCFF"/>
        <color rgb="FF63BE7B"/>
      </colorScale>
    </cfRule>
    <cfRule type="colorScale" priority="49">
      <colorScale>
        <cfvo type="min"/>
        <cfvo type="max"/>
        <color rgb="FFFCFCFF"/>
        <color rgb="FF63BE7B"/>
      </colorScale>
    </cfRule>
    <cfRule type="colorScale" priority="50">
      <colorScale>
        <cfvo type="min"/>
        <cfvo type="max"/>
        <color rgb="FFFCFCFF"/>
        <color rgb="FF63BE7B"/>
      </colorScale>
    </cfRule>
    <cfRule type="colorScale" priority="51">
      <colorScale>
        <cfvo type="min"/>
        <cfvo type="max"/>
        <color rgb="FFFCFCFF"/>
        <color rgb="FF63BE7B"/>
      </colorScale>
    </cfRule>
    <cfRule type="colorScale" priority="52">
      <colorScale>
        <cfvo type="min"/>
        <cfvo type="max"/>
        <color rgb="FFFCFCFF"/>
        <color rgb="FF63BE7B"/>
      </colorScale>
    </cfRule>
    <cfRule type="colorScale" priority="53">
      <colorScale>
        <cfvo type="min"/>
        <cfvo type="max"/>
        <color rgb="FFFCFCFF"/>
        <color rgb="FF63BE7B"/>
      </colorScale>
    </cfRule>
    <cfRule type="colorScale" priority="54">
      <colorScale>
        <cfvo type="min"/>
        <cfvo type="max"/>
        <color rgb="FFFCFCFF"/>
        <color rgb="FF63BE7B"/>
      </colorScale>
    </cfRule>
    <cfRule type="colorScale" priority="55">
      <colorScale>
        <cfvo type="min"/>
        <cfvo type="max"/>
        <color rgb="FFFCFCFF"/>
        <color rgb="FF63BE7B"/>
      </colorScale>
    </cfRule>
  </conditionalFormatting>
  <conditionalFormatting sqref="E47">
    <cfRule type="colorScale" priority="43">
      <colorScale>
        <cfvo type="min"/>
        <cfvo type="max"/>
        <color rgb="FFFCFCFF"/>
        <color rgb="FF63BE7B"/>
      </colorScale>
    </cfRule>
    <cfRule type="colorScale" priority="44">
      <colorScale>
        <cfvo type="min"/>
        <cfvo type="max"/>
        <color rgb="FFFCFCFF"/>
        <color rgb="FF63BE7B"/>
      </colorScale>
    </cfRule>
    <cfRule type="colorScale" priority="45">
      <colorScale>
        <cfvo type="min"/>
        <cfvo type="max"/>
        <color rgb="FFFCFCFF"/>
        <color rgb="FF63BE7B"/>
      </colorScale>
    </cfRule>
  </conditionalFormatting>
  <conditionalFormatting sqref="E20:K20">
    <cfRule type="colorScale" priority="346">
      <colorScale>
        <cfvo type="min"/>
        <cfvo type="max"/>
        <color rgb="FFFCFCFF"/>
        <color rgb="FF63BE7B"/>
      </colorScale>
    </cfRule>
    <cfRule type="colorScale" priority="347">
      <colorScale>
        <cfvo type="min"/>
        <cfvo type="max"/>
        <color rgb="FFFCFCFF"/>
        <color rgb="FF63BE7B"/>
      </colorScale>
    </cfRule>
    <cfRule type="colorScale" priority="348">
      <colorScale>
        <cfvo type="min"/>
        <cfvo type="max"/>
        <color rgb="FFFCFCFF"/>
        <color rgb="FF63BE7B"/>
      </colorScale>
    </cfRule>
  </conditionalFormatting>
  <conditionalFormatting sqref="E50:K50">
    <cfRule type="colorScale" priority="40">
      <colorScale>
        <cfvo type="min"/>
        <cfvo type="max"/>
        <color rgb="FFFCFCFF"/>
        <color rgb="FF63BE7B"/>
      </colorScale>
    </cfRule>
    <cfRule type="colorScale" priority="41">
      <colorScale>
        <cfvo type="min"/>
        <cfvo type="max"/>
        <color rgb="FFFCFCFF"/>
        <color rgb="FF63BE7B"/>
      </colorScale>
    </cfRule>
    <cfRule type="colorScale" priority="42">
      <colorScale>
        <cfvo type="min"/>
        <cfvo type="max"/>
        <color rgb="FFFCFCFF"/>
        <color rgb="FF63BE7B"/>
      </colorScale>
    </cfRule>
  </conditionalFormatting>
  <conditionalFormatting sqref="E23:L23">
    <cfRule type="colorScale" priority="973">
      <colorScale>
        <cfvo type="min"/>
        <cfvo type="max"/>
        <color rgb="FFFCFCFF"/>
        <color rgb="FF63BE7B"/>
      </colorScale>
    </cfRule>
  </conditionalFormatting>
  <conditionalFormatting sqref="E53:L53">
    <cfRule type="colorScale" priority="122">
      <colorScale>
        <cfvo type="min"/>
        <cfvo type="max"/>
        <color rgb="FFFCFCFF"/>
        <color rgb="FF63BE7B"/>
      </colorScale>
    </cfRule>
  </conditionalFormatting>
  <conditionalFormatting sqref="E26:M26 M14 E23:M23 E17:F17 E20:K20">
    <cfRule type="colorScale" priority="1030">
      <colorScale>
        <cfvo type="min"/>
        <cfvo type="max"/>
        <color rgb="FFFCFCFF"/>
        <color rgb="FF63BE7B"/>
      </colorScale>
    </cfRule>
    <cfRule type="colorScale" priority="1031">
      <colorScale>
        <cfvo type="min"/>
        <cfvo type="max"/>
        <color rgb="FFFCFCFF"/>
        <color rgb="FF63BE7B"/>
      </colorScale>
    </cfRule>
    <cfRule type="colorScale" priority="1032">
      <colorScale>
        <cfvo type="min"/>
        <cfvo type="max"/>
        <color rgb="FFFCFCFF"/>
        <color rgb="FF63BE7B"/>
      </colorScale>
    </cfRule>
    <cfRule type="colorScale" priority="1033">
      <colorScale>
        <cfvo type="min"/>
        <cfvo type="max"/>
        <color rgb="FFFCFCFF"/>
        <color rgb="FF63BE7B"/>
      </colorScale>
    </cfRule>
    <cfRule type="colorScale" priority="1034">
      <colorScale>
        <cfvo type="min"/>
        <cfvo type="max"/>
        <color rgb="FFFCFCFF"/>
        <color rgb="FF63BE7B"/>
      </colorScale>
    </cfRule>
    <cfRule type="colorScale" priority="1035">
      <colorScale>
        <cfvo type="min"/>
        <cfvo type="max"/>
        <color rgb="FFFCFCFF"/>
        <color rgb="FF63BE7B"/>
      </colorScale>
    </cfRule>
    <cfRule type="colorScale" priority="1036">
      <colorScale>
        <cfvo type="min"/>
        <cfvo type="max"/>
        <color rgb="FFFCFCFF"/>
        <color rgb="FF63BE7B"/>
      </colorScale>
    </cfRule>
  </conditionalFormatting>
  <conditionalFormatting sqref="E26:M26 M14 E23:M23">
    <cfRule type="colorScale" priority="1025">
      <colorScale>
        <cfvo type="min"/>
        <cfvo type="max"/>
        <color rgb="FFFCFCFF"/>
        <color rgb="FF63BE7B"/>
      </colorScale>
    </cfRule>
  </conditionalFormatting>
  <conditionalFormatting sqref="E56:M56 E53:M53 E47:F47 E50:K50 F44:M44">
    <cfRule type="colorScale" priority="137">
      <colorScale>
        <cfvo type="min"/>
        <cfvo type="max"/>
        <color rgb="FFFCFCFF"/>
        <color rgb="FF63BE7B"/>
      </colorScale>
    </cfRule>
    <cfRule type="colorScale" priority="138">
      <colorScale>
        <cfvo type="min"/>
        <cfvo type="max"/>
        <color rgb="FFFCFCFF"/>
        <color rgb="FF63BE7B"/>
      </colorScale>
    </cfRule>
    <cfRule type="colorScale" priority="139">
      <colorScale>
        <cfvo type="min"/>
        <cfvo type="max"/>
        <color rgb="FFFCFCFF"/>
        <color rgb="FF63BE7B"/>
      </colorScale>
    </cfRule>
    <cfRule type="colorScale" priority="140">
      <colorScale>
        <cfvo type="min"/>
        <cfvo type="max"/>
        <color rgb="FFFCFCFF"/>
        <color rgb="FF63BE7B"/>
      </colorScale>
    </cfRule>
    <cfRule type="colorScale" priority="141">
      <colorScale>
        <cfvo type="min"/>
        <cfvo type="max"/>
        <color rgb="FFFCFCFF"/>
        <color rgb="FF63BE7B"/>
      </colorScale>
    </cfRule>
    <cfRule type="colorScale" priority="142">
      <colorScale>
        <cfvo type="min"/>
        <cfvo type="max"/>
        <color rgb="FFFCFCFF"/>
        <color rgb="FF63BE7B"/>
      </colorScale>
    </cfRule>
    <cfRule type="colorScale" priority="143">
      <colorScale>
        <cfvo type="min"/>
        <cfvo type="max"/>
        <color rgb="FFFCFCFF"/>
        <color rgb="FF63BE7B"/>
      </colorScale>
    </cfRule>
  </conditionalFormatting>
  <conditionalFormatting sqref="E56:M56 E53:M53 F44:M44">
    <cfRule type="colorScale" priority="135">
      <colorScale>
        <cfvo type="min"/>
        <cfvo type="max"/>
        <color rgb="FFFCFCFF"/>
        <color rgb="FF63BE7B"/>
      </colorScale>
    </cfRule>
  </conditionalFormatting>
  <conditionalFormatting sqref="E36:O37">
    <cfRule type="colorScale" priority="976">
      <colorScale>
        <cfvo type="min"/>
        <cfvo type="max"/>
        <color rgb="FFFCFCFF"/>
        <color rgb="FF63BE7B"/>
      </colorScale>
    </cfRule>
  </conditionalFormatting>
  <conditionalFormatting sqref="E66:O67">
    <cfRule type="colorScale" priority="165">
      <colorScale>
        <cfvo type="min"/>
        <cfvo type="max"/>
        <color rgb="FFFCFCFF"/>
        <color rgb="FF63BE7B"/>
      </colorScale>
    </cfRule>
  </conditionalFormatting>
  <conditionalFormatting sqref="E11:P11">
    <cfRule type="colorScale" priority="185">
      <colorScale>
        <cfvo type="min"/>
        <cfvo type="max"/>
        <color rgb="FFFCFCFF"/>
        <color rgb="FF63BE7B"/>
      </colorScale>
    </cfRule>
  </conditionalFormatting>
  <conditionalFormatting sqref="E23:P23">
    <cfRule type="colorScale" priority="974">
      <colorScale>
        <cfvo type="min"/>
        <cfvo type="max"/>
        <color rgb="FFFCFCFF"/>
        <color rgb="FF63BE7B"/>
      </colorScale>
    </cfRule>
    <cfRule type="colorScale" priority="978">
      <colorScale>
        <cfvo type="min"/>
        <cfvo type="max"/>
        <color rgb="FFFCFCFF"/>
        <color rgb="FF63BE7B"/>
      </colorScale>
    </cfRule>
  </conditionalFormatting>
  <conditionalFormatting sqref="E26:P26">
    <cfRule type="colorScale" priority="546">
      <colorScale>
        <cfvo type="min"/>
        <cfvo type="max"/>
        <color rgb="FFFCFCFF"/>
        <color rgb="FF63BE7B"/>
      </colorScale>
    </cfRule>
    <cfRule type="colorScale" priority="980">
      <colorScale>
        <cfvo type="min"/>
        <cfvo type="max"/>
        <color rgb="FFFCFCFF"/>
        <color rgb="FF63BE7B"/>
      </colorScale>
    </cfRule>
  </conditionalFormatting>
  <conditionalFormatting sqref="E29:P29">
    <cfRule type="colorScale" priority="982">
      <colorScale>
        <cfvo type="min"/>
        <cfvo type="max"/>
        <color rgb="FFFCFCFF"/>
        <color rgb="FF63BE7B"/>
      </colorScale>
    </cfRule>
  </conditionalFormatting>
  <conditionalFormatting sqref="E32:P32 E29:P29">
    <cfRule type="colorScale" priority="984">
      <colorScale>
        <cfvo type="min"/>
        <cfvo type="max"/>
        <color rgb="FFFCFCFF"/>
        <color rgb="FF63BE7B"/>
      </colorScale>
    </cfRule>
  </conditionalFormatting>
  <conditionalFormatting sqref="E32:P32">
    <cfRule type="colorScale" priority="988">
      <colorScale>
        <cfvo type="min"/>
        <cfvo type="max"/>
        <color rgb="FFFCFCFF"/>
        <color rgb="FF63BE7B"/>
      </colorScale>
    </cfRule>
  </conditionalFormatting>
  <conditionalFormatting sqref="E37:P37 E36:O36">
    <cfRule type="colorScale" priority="990">
      <colorScale>
        <cfvo type="min"/>
        <cfvo type="max"/>
        <color rgb="FFFCFCFF"/>
        <color rgb="FF63BE7B"/>
      </colorScale>
    </cfRule>
  </conditionalFormatting>
  <conditionalFormatting sqref="E41:P41">
    <cfRule type="colorScale" priority="37">
      <colorScale>
        <cfvo type="min"/>
        <cfvo type="max"/>
        <color rgb="FFFCFCFF"/>
        <color rgb="FF63BE7B"/>
      </colorScale>
    </cfRule>
  </conditionalFormatting>
  <conditionalFormatting sqref="E46:P47">
    <cfRule type="colorScale" priority="3">
      <colorScale>
        <cfvo type="min"/>
        <cfvo type="max"/>
        <color rgb="FFFCFCFF"/>
        <color rgb="FF63BE7B"/>
      </colorScale>
    </cfRule>
  </conditionalFormatting>
  <conditionalFormatting sqref="E53:P53">
    <cfRule type="colorScale" priority="1">
      <colorScale>
        <cfvo type="min"/>
        <cfvo type="max"/>
        <color rgb="FFFCFCFF"/>
        <color rgb="FF63BE7B"/>
      </colorScale>
    </cfRule>
    <cfRule type="colorScale" priority="123">
      <colorScale>
        <cfvo type="min"/>
        <cfvo type="max"/>
        <color rgb="FFFCFCFF"/>
        <color rgb="FF63BE7B"/>
      </colorScale>
    </cfRule>
  </conditionalFormatting>
  <conditionalFormatting sqref="E56:P56">
    <cfRule type="colorScale" priority="58">
      <colorScale>
        <cfvo type="min"/>
        <cfvo type="max"/>
        <color rgb="FFFCFCFF"/>
        <color rgb="FF63BE7B"/>
      </colorScale>
    </cfRule>
    <cfRule type="colorScale" priority="124">
      <colorScale>
        <cfvo type="min"/>
        <cfvo type="max"/>
        <color rgb="FFFCFCFF"/>
        <color rgb="FF63BE7B"/>
      </colorScale>
    </cfRule>
  </conditionalFormatting>
  <conditionalFormatting sqref="E59:P59">
    <cfRule type="colorScale" priority="125">
      <colorScale>
        <cfvo type="min"/>
        <cfvo type="max"/>
        <color rgb="FFFCFCFF"/>
        <color rgb="FF63BE7B"/>
      </colorScale>
    </cfRule>
  </conditionalFormatting>
  <conditionalFormatting sqref="E62:P62 E59:P59">
    <cfRule type="colorScale" priority="126">
      <colorScale>
        <cfvo type="min"/>
        <cfvo type="max"/>
        <color rgb="FFFCFCFF"/>
        <color rgb="FF63BE7B"/>
      </colorScale>
    </cfRule>
  </conditionalFormatting>
  <conditionalFormatting sqref="E62:P62">
    <cfRule type="colorScale" priority="127">
      <colorScale>
        <cfvo type="min"/>
        <cfvo type="max"/>
        <color rgb="FFFCFCFF"/>
        <color rgb="FF63BE7B"/>
      </colorScale>
    </cfRule>
  </conditionalFormatting>
  <conditionalFormatting sqref="E67:P67 E66:O66">
    <cfRule type="colorScale" priority="166">
      <colorScale>
        <cfvo type="min"/>
        <cfvo type="max"/>
        <color rgb="FFFCFCFF"/>
        <color rgb="FF63BE7B"/>
      </colorScale>
    </cfRule>
  </conditionalFormatting>
  <conditionalFormatting sqref="E50:Q50">
    <cfRule type="colorScale" priority="2">
      <colorScale>
        <cfvo type="min"/>
        <cfvo type="max"/>
        <color rgb="FFFCFCFF"/>
        <color rgb="FF63BE7B"/>
      </colorScale>
    </cfRule>
  </conditionalFormatting>
  <conditionalFormatting sqref="E11:R11">
    <cfRule type="colorScale" priority="994">
      <colorScale>
        <cfvo type="min"/>
        <cfvo type="max"/>
        <color rgb="FFFCFCFF"/>
        <color rgb="FF63BE7B"/>
      </colorScale>
    </cfRule>
  </conditionalFormatting>
  <conditionalFormatting sqref="E41:R41">
    <cfRule type="colorScale" priority="128">
      <colorScale>
        <cfvo type="min"/>
        <cfvo type="max"/>
        <color rgb="FFFCFCFF"/>
        <color rgb="FF63BE7B"/>
      </colorScale>
    </cfRule>
  </conditionalFormatting>
  <conditionalFormatting sqref="E32:U32 T17:U17 S18 E23:U23 E11:M11 E29:U29 E26:U26 E14:U14 E17:R17 E20:U20">
    <cfRule type="colorScale" priority="851">
      <colorScale>
        <cfvo type="min"/>
        <cfvo type="max"/>
        <color rgb="FFFCFCFF"/>
        <color rgb="FF63BE7B"/>
      </colorScale>
    </cfRule>
  </conditionalFormatting>
  <conditionalFormatting sqref="E62:U62 T47:U47 S48 E53:U53 E41:M41 E59:U59 E56:U56 E50:U50 E44:U44 E47:R47">
    <cfRule type="colorScale" priority="110">
      <colorScale>
        <cfvo type="min"/>
        <cfvo type="max"/>
        <color rgb="FFFCFCFF"/>
        <color rgb="FF63BE7B"/>
      </colorScale>
    </cfRule>
  </conditionalFormatting>
  <conditionalFormatting sqref="F17">
    <cfRule type="colorScale" priority="177">
      <colorScale>
        <cfvo type="min"/>
        <cfvo type="max"/>
        <color rgb="FFFCFCFF"/>
        <color rgb="FF63BE7B"/>
      </colorScale>
    </cfRule>
    <cfRule type="colorScale" priority="178">
      <colorScale>
        <cfvo type="min"/>
        <cfvo type="max"/>
        <color rgb="FFFCFCFF"/>
        <color rgb="FF63BE7B"/>
      </colorScale>
    </cfRule>
    <cfRule type="colorScale" priority="179">
      <colorScale>
        <cfvo type="min"/>
        <cfvo type="max"/>
        <color rgb="FFFCFCFF"/>
        <color rgb="FF63BE7B"/>
      </colorScale>
    </cfRule>
  </conditionalFormatting>
  <conditionalFormatting sqref="F47">
    <cfRule type="colorScale" priority="34">
      <colorScale>
        <cfvo type="min"/>
        <cfvo type="max"/>
        <color rgb="FFFCFCFF"/>
        <color rgb="FF63BE7B"/>
      </colorScale>
    </cfRule>
    <cfRule type="colorScale" priority="35">
      <colorScale>
        <cfvo type="min"/>
        <cfvo type="max"/>
        <color rgb="FFFCFCFF"/>
        <color rgb="FF63BE7B"/>
      </colorScale>
    </cfRule>
    <cfRule type="colorScale" priority="36">
      <colorScale>
        <cfvo type="min"/>
        <cfvo type="max"/>
        <color rgb="FFFCFCFF"/>
        <color rgb="FF63BE7B"/>
      </colorScale>
    </cfRule>
  </conditionalFormatting>
  <conditionalFormatting sqref="F44:L44">
    <cfRule type="colorScale" priority="19">
      <colorScale>
        <cfvo type="min"/>
        <cfvo type="max"/>
        <color rgb="FFFCFCFF"/>
        <color rgb="FF63BE7B"/>
      </colorScale>
    </cfRule>
    <cfRule type="colorScale" priority="20">
      <colorScale>
        <cfvo type="min"/>
        <cfvo type="max"/>
        <color rgb="FFFCFCFF"/>
        <color rgb="FF63BE7B"/>
      </colorScale>
    </cfRule>
    <cfRule type="colorScale" priority="21">
      <colorScale>
        <cfvo type="min"/>
        <cfvo type="max"/>
        <color rgb="FFFCFCFF"/>
        <color rgb="FF63BE7B"/>
      </colorScale>
    </cfRule>
  </conditionalFormatting>
  <conditionalFormatting sqref="F11:M11 F14:L14 G17:M17">
    <cfRule type="colorScale" priority="1014">
      <colorScale>
        <cfvo type="min"/>
        <cfvo type="max"/>
        <color rgb="FFFCFCFF"/>
        <color rgb="FF63BE7B"/>
      </colorScale>
    </cfRule>
  </conditionalFormatting>
  <conditionalFormatting sqref="F41:M41 G47:H47">
    <cfRule type="colorScale" priority="130">
      <colorScale>
        <cfvo type="min"/>
        <cfvo type="max"/>
        <color rgb="FFFCFCFF"/>
        <color rgb="FF63BE7B"/>
      </colorScale>
    </cfRule>
  </conditionalFormatting>
  <conditionalFormatting sqref="F11:P11">
    <cfRule type="colorScale" priority="1017">
      <colorScale>
        <cfvo type="min"/>
        <cfvo type="max"/>
        <color rgb="FFFCFCFF"/>
        <color rgb="FF63BE7B"/>
      </colorScale>
    </cfRule>
  </conditionalFormatting>
  <conditionalFormatting sqref="F14:P14">
    <cfRule type="colorScale" priority="1019">
      <colorScale>
        <cfvo type="min"/>
        <cfvo type="max"/>
        <color rgb="FFFCFCFF"/>
        <color rgb="FF63BE7B"/>
      </colorScale>
    </cfRule>
  </conditionalFormatting>
  <conditionalFormatting sqref="F41:P41">
    <cfRule type="colorScale" priority="131">
      <colorScale>
        <cfvo type="min"/>
        <cfvo type="max"/>
        <color rgb="FFFCFCFF"/>
        <color rgb="FF63BE7B"/>
      </colorScale>
    </cfRule>
  </conditionalFormatting>
  <conditionalFormatting sqref="G47:H47 N47:Q47">
    <cfRule type="colorScale" priority="129">
      <colorScale>
        <cfvo type="min"/>
        <cfvo type="max"/>
        <color rgb="FFFCFCFF"/>
        <color rgb="FF63BE7B"/>
      </colorScale>
    </cfRule>
  </conditionalFormatting>
  <conditionalFormatting sqref="G17:Q17">
    <cfRule type="colorScale" priority="1012">
      <colorScale>
        <cfvo type="min"/>
        <cfvo type="max"/>
        <color rgb="FFFCFCFF"/>
        <color rgb="FF63BE7B"/>
      </colorScale>
    </cfRule>
  </conditionalFormatting>
  <conditionalFormatting sqref="I47:L47">
    <cfRule type="colorScale" priority="4">
      <colorScale>
        <cfvo type="min"/>
        <cfvo type="max"/>
        <color rgb="FFFCFCFF"/>
        <color rgb="FF63BE7B"/>
      </colorScale>
    </cfRule>
    <cfRule type="colorScale" priority="5">
      <colorScale>
        <cfvo type="min"/>
        <cfvo type="max"/>
        <color rgb="FFFCFCFF"/>
        <color rgb="FF63BE7B"/>
      </colorScale>
    </cfRule>
    <cfRule type="colorScale" priority="6">
      <colorScale>
        <cfvo type="min"/>
        <cfvo type="max"/>
        <color rgb="FFFCFCFF"/>
        <color rgb="FF63BE7B"/>
      </colorScale>
    </cfRule>
  </conditionalFormatting>
  <conditionalFormatting sqref="I47:M47">
    <cfRule type="colorScale" priority="7">
      <colorScale>
        <cfvo type="min"/>
        <cfvo type="max"/>
        <color rgb="FFFCFCFF"/>
        <color rgb="FF63BE7B"/>
      </colorScale>
    </cfRule>
    <cfRule type="colorScale" priority="10">
      <colorScale>
        <cfvo type="min"/>
        <cfvo type="max"/>
        <color rgb="FFFCFCFF"/>
        <color rgb="FF63BE7B"/>
      </colorScale>
    </cfRule>
    <cfRule type="colorScale" priority="12">
      <colorScale>
        <cfvo type="min"/>
        <cfvo type="max"/>
        <color rgb="FFFCFCFF"/>
        <color rgb="FF63BE7B"/>
      </colorScale>
    </cfRule>
    <cfRule type="colorScale" priority="13">
      <colorScale>
        <cfvo type="min"/>
        <cfvo type="max"/>
        <color rgb="FFFCFCFF"/>
        <color rgb="FF63BE7B"/>
      </colorScale>
    </cfRule>
    <cfRule type="colorScale" priority="14">
      <colorScale>
        <cfvo type="min"/>
        <cfvo type="max"/>
        <color rgb="FFFCFCFF"/>
        <color rgb="FF63BE7B"/>
      </colorScale>
    </cfRule>
    <cfRule type="colorScale" priority="15">
      <colorScale>
        <cfvo type="min"/>
        <cfvo type="max"/>
        <color rgb="FFFCFCFF"/>
        <color rgb="FF63BE7B"/>
      </colorScale>
    </cfRule>
    <cfRule type="colorScale" priority="16">
      <colorScale>
        <cfvo type="min"/>
        <cfvo type="max"/>
        <color rgb="FFFCFCFF"/>
        <color rgb="FF63BE7B"/>
      </colorScale>
    </cfRule>
    <cfRule type="colorScale" priority="17">
      <colorScale>
        <cfvo type="min"/>
        <cfvo type="max"/>
        <color rgb="FFFCFCFF"/>
        <color rgb="FF63BE7B"/>
      </colorScale>
    </cfRule>
    <cfRule type="colorScale" priority="18">
      <colorScale>
        <cfvo type="min"/>
        <cfvo type="max"/>
        <color rgb="FFFCFCFF"/>
        <color rgb="FF63BE7B"/>
      </colorScale>
    </cfRule>
  </conditionalFormatting>
  <conditionalFormatting sqref="L50">
    <cfRule type="colorScale" priority="133">
      <colorScale>
        <cfvo type="min"/>
        <cfvo type="max"/>
        <color rgb="FFFCFCFF"/>
        <color rgb="FF63BE7B"/>
      </colorScale>
    </cfRule>
  </conditionalFormatting>
  <conditionalFormatting sqref="L20:M20">
    <cfRule type="colorScale" priority="1022">
      <colorScale>
        <cfvo type="min"/>
        <cfvo type="max"/>
        <color rgb="FFFCFCFF"/>
        <color rgb="FF63BE7B"/>
      </colorScale>
    </cfRule>
  </conditionalFormatting>
  <conditionalFormatting sqref="L20:Q20">
    <cfRule type="colorScale" priority="1023">
      <colorScale>
        <cfvo type="min"/>
        <cfvo type="max"/>
        <color rgb="FFFCFCFF"/>
        <color rgb="FF63BE7B"/>
      </colorScale>
    </cfRule>
  </conditionalFormatting>
  <conditionalFormatting sqref="M23">
    <cfRule type="colorScale" priority="1079">
      <colorScale>
        <cfvo type="min"/>
        <cfvo type="max"/>
        <color rgb="FFFCFCFF"/>
        <color rgb="FF63BE7B"/>
      </colorScale>
    </cfRule>
  </conditionalFormatting>
  <conditionalFormatting sqref="M47">
    <cfRule type="colorScale" priority="8">
      <colorScale>
        <cfvo type="min"/>
        <cfvo type="max"/>
        <color rgb="FFFCFCFF"/>
        <color rgb="FF63BE7B"/>
      </colorScale>
    </cfRule>
    <cfRule type="colorScale" priority="9">
      <colorScale>
        <cfvo type="min"/>
        <cfvo type="max"/>
        <color rgb="FFFCFCFF"/>
        <color rgb="FF63BE7B"/>
      </colorScale>
    </cfRule>
    <cfRule type="colorScale" priority="11">
      <colorScale>
        <cfvo type="min"/>
        <cfvo type="max"/>
        <color rgb="FFFCFCFF"/>
        <color rgb="FF63BE7B"/>
      </colorScale>
    </cfRule>
  </conditionalFormatting>
  <conditionalFormatting sqref="M50">
    <cfRule type="colorScale" priority="22">
      <colorScale>
        <cfvo type="min"/>
        <cfvo type="max"/>
        <color rgb="FFFCFCFF"/>
        <color rgb="FF63BE7B"/>
      </colorScale>
    </cfRule>
    <cfRule type="colorScale" priority="23">
      <colorScale>
        <cfvo type="min"/>
        <cfvo type="max"/>
        <color rgb="FFFCFCFF"/>
        <color rgb="FF63BE7B"/>
      </colorScale>
    </cfRule>
    <cfRule type="colorScale" priority="24">
      <colorScale>
        <cfvo type="min"/>
        <cfvo type="max"/>
        <color rgb="FFFCFCFF"/>
        <color rgb="FF63BE7B"/>
      </colorScale>
    </cfRule>
    <cfRule type="colorScale" priority="25">
      <colorScale>
        <cfvo type="min"/>
        <cfvo type="max"/>
        <color rgb="FFFCFCFF"/>
        <color rgb="FF63BE7B"/>
      </colorScale>
    </cfRule>
    <cfRule type="colorScale" priority="26">
      <colorScale>
        <cfvo type="min"/>
        <cfvo type="max"/>
        <color rgb="FFFCFCFF"/>
        <color rgb="FF63BE7B"/>
      </colorScale>
    </cfRule>
    <cfRule type="colorScale" priority="27">
      <colorScale>
        <cfvo type="min"/>
        <cfvo type="max"/>
        <color rgb="FFFCFCFF"/>
        <color rgb="FF63BE7B"/>
      </colorScale>
    </cfRule>
    <cfRule type="colorScale" priority="28">
      <colorScale>
        <cfvo type="min"/>
        <cfvo type="max"/>
        <color rgb="FFFCFCFF"/>
        <color rgb="FF63BE7B"/>
      </colorScale>
    </cfRule>
    <cfRule type="colorScale" priority="29">
      <colorScale>
        <cfvo type="min"/>
        <cfvo type="max"/>
        <color rgb="FFFCFCFF"/>
        <color rgb="FF63BE7B"/>
      </colorScale>
    </cfRule>
    <cfRule type="colorScale" priority="30">
      <colorScale>
        <cfvo type="min"/>
        <cfvo type="max"/>
        <color rgb="FFFCFCFF"/>
        <color rgb="FF63BE7B"/>
      </colorScale>
    </cfRule>
    <cfRule type="colorScale" priority="31">
      <colorScale>
        <cfvo type="min"/>
        <cfvo type="max"/>
        <color rgb="FFFCFCFF"/>
        <color rgb="FF63BE7B"/>
      </colorScale>
    </cfRule>
    <cfRule type="colorScale" priority="32">
      <colorScale>
        <cfvo type="min"/>
        <cfvo type="max"/>
        <color rgb="FFFCFCFF"/>
        <color rgb="FF63BE7B"/>
      </colorScale>
    </cfRule>
    <cfRule type="colorScale" priority="33">
      <colorScale>
        <cfvo type="min"/>
        <cfvo type="max"/>
        <color rgb="FFFCFCFF"/>
        <color rgb="FF63BE7B"/>
      </colorScale>
    </cfRule>
  </conditionalFormatting>
  <conditionalFormatting sqref="M53">
    <cfRule type="colorScale" priority="144">
      <colorScale>
        <cfvo type="min"/>
        <cfvo type="max"/>
        <color rgb="FFFCFCFF"/>
        <color rgb="FF63BE7B"/>
      </colorScale>
    </cfRule>
  </conditionalFormatting>
  <conditionalFormatting sqref="M14:P14">
    <cfRule type="colorScale" priority="586">
      <colorScale>
        <cfvo type="min"/>
        <cfvo type="max"/>
        <color rgb="FFFCFCFF"/>
        <color rgb="FF63BE7B"/>
      </colorScale>
    </cfRule>
    <cfRule type="colorScale" priority="1028">
      <colorScale>
        <cfvo type="min"/>
        <cfvo type="max"/>
        <color rgb="FFFCFCFF"/>
        <color rgb="FF63BE7B"/>
      </colorScale>
    </cfRule>
  </conditionalFormatting>
  <conditionalFormatting sqref="M44:P44">
    <cfRule type="colorScale" priority="64">
      <colorScale>
        <cfvo type="min"/>
        <cfvo type="max"/>
        <color rgb="FFFCFCFF"/>
        <color rgb="FF63BE7B"/>
      </colorScale>
    </cfRule>
    <cfRule type="colorScale" priority="132">
      <colorScale>
        <cfvo type="min"/>
        <cfvo type="max"/>
        <color rgb="FFFCFCFF"/>
        <color rgb="FF63BE7B"/>
      </colorScale>
    </cfRule>
    <cfRule type="colorScale" priority="136">
      <colorScale>
        <cfvo type="min"/>
        <cfvo type="max"/>
        <color rgb="FFFCFCFF"/>
        <color rgb="FF63BE7B"/>
      </colorScale>
    </cfRule>
  </conditionalFormatting>
  <conditionalFormatting sqref="N10:P11">
    <cfRule type="colorScale" priority="648">
      <colorScale>
        <cfvo type="min"/>
        <cfvo type="max"/>
        <color rgb="FFFCFCFF"/>
        <color rgb="FF63BE7B"/>
      </colorScale>
    </cfRule>
  </conditionalFormatting>
  <conditionalFormatting sqref="N11:P11">
    <cfRule type="colorScale" priority="587">
      <colorScale>
        <cfvo type="min"/>
        <cfvo type="max"/>
        <color rgb="FFFCFCFF"/>
        <color rgb="FF63BE7B"/>
      </colorScale>
    </cfRule>
    <cfRule type="colorScale" priority="649">
      <colorScale>
        <cfvo type="min"/>
        <cfvo type="max"/>
        <color rgb="FFFCFCFF"/>
        <color rgb="FF63BE7B"/>
      </colorScale>
    </cfRule>
  </conditionalFormatting>
  <conditionalFormatting sqref="N17:P17">
    <cfRule type="colorScale" priority="549">
      <colorScale>
        <cfvo type="min"/>
        <cfvo type="max"/>
        <color rgb="FFFCFCFF"/>
        <color rgb="FF63BE7B"/>
      </colorScale>
    </cfRule>
  </conditionalFormatting>
  <conditionalFormatting sqref="N20:P20">
    <cfRule type="colorScale" priority="548">
      <colorScale>
        <cfvo type="min"/>
        <cfvo type="max"/>
        <color rgb="FFFCFCFF"/>
        <color rgb="FF63BE7B"/>
      </colorScale>
    </cfRule>
    <cfRule type="colorScale" priority="584">
      <colorScale>
        <cfvo type="min"/>
        <cfvo type="max"/>
        <color rgb="FFFCFCFF"/>
        <color rgb="FF63BE7B"/>
      </colorScale>
    </cfRule>
  </conditionalFormatting>
  <conditionalFormatting sqref="N23:P23">
    <cfRule type="colorScale" priority="561">
      <colorScale>
        <cfvo type="min"/>
        <cfvo type="max"/>
        <color rgb="FFFCFCFF"/>
        <color rgb="FF63BE7B"/>
      </colorScale>
    </cfRule>
  </conditionalFormatting>
  <conditionalFormatting sqref="N31:P32 N25:P26 N13:P14 N16:P17 N19:P20 N28:P29 N22:P23">
    <cfRule type="colorScale" priority="837">
      <colorScale>
        <cfvo type="min"/>
        <cfvo type="max"/>
        <color rgb="FFFCFCFF"/>
        <color rgb="FF63BE7B"/>
      </colorScale>
    </cfRule>
  </conditionalFormatting>
  <conditionalFormatting sqref="N32:P32 N26:P26 N14:P14 N17:P17 N20:P20 N29:P29 N23:P23">
    <cfRule type="colorScale" priority="844">
      <colorScale>
        <cfvo type="min"/>
        <cfvo type="max"/>
        <color rgb="FFFCFCFF"/>
        <color rgb="FF63BE7B"/>
      </colorScale>
    </cfRule>
  </conditionalFormatting>
  <conditionalFormatting sqref="N40:P41">
    <cfRule type="colorScale" priority="89">
      <colorScale>
        <cfvo type="min"/>
        <cfvo type="max"/>
        <color rgb="FFFCFCFF"/>
        <color rgb="FF63BE7B"/>
      </colorScale>
    </cfRule>
  </conditionalFormatting>
  <conditionalFormatting sqref="N41:P41">
    <cfRule type="colorScale" priority="65">
      <colorScale>
        <cfvo type="min"/>
        <cfvo type="max"/>
        <color rgb="FFFCFCFF"/>
        <color rgb="FF63BE7B"/>
      </colorScale>
    </cfRule>
    <cfRule type="colorScale" priority="90">
      <colorScale>
        <cfvo type="min"/>
        <cfvo type="max"/>
        <color rgb="FFFCFCFF"/>
        <color rgb="FF63BE7B"/>
      </colorScale>
    </cfRule>
  </conditionalFormatting>
  <conditionalFormatting sqref="N47:P47">
    <cfRule type="colorScale" priority="60">
      <colorScale>
        <cfvo type="min"/>
        <cfvo type="max"/>
        <color rgb="FFFCFCFF"/>
        <color rgb="FF63BE7B"/>
      </colorScale>
    </cfRule>
  </conditionalFormatting>
  <conditionalFormatting sqref="N50:P50">
    <cfRule type="colorScale" priority="59">
      <colorScale>
        <cfvo type="min"/>
        <cfvo type="max"/>
        <color rgb="FFFCFCFF"/>
        <color rgb="FF63BE7B"/>
      </colorScale>
    </cfRule>
    <cfRule type="colorScale" priority="63">
      <colorScale>
        <cfvo type="min"/>
        <cfvo type="max"/>
        <color rgb="FFFCFCFF"/>
        <color rgb="FF63BE7B"/>
      </colorScale>
    </cfRule>
  </conditionalFormatting>
  <conditionalFormatting sqref="N53:P53">
    <cfRule type="colorScale" priority="62">
      <colorScale>
        <cfvo type="min"/>
        <cfvo type="max"/>
        <color rgb="FFFCFCFF"/>
        <color rgb="FF63BE7B"/>
      </colorScale>
    </cfRule>
  </conditionalFormatting>
  <conditionalFormatting sqref="N61:P62 N55:P56 N43:P44 N46:P47 N49:P50 N58:P59 N52:P53">
    <cfRule type="colorScale" priority="108">
      <colorScale>
        <cfvo type="min"/>
        <cfvo type="max"/>
        <color rgb="FFFCFCFF"/>
        <color rgb="FF63BE7B"/>
      </colorScale>
    </cfRule>
  </conditionalFormatting>
  <conditionalFormatting sqref="N62:P62 N56:P56 N44:P44 N47:P47 N50:P50 N59:P59 N53:P53">
    <cfRule type="colorScale" priority="109">
      <colorScale>
        <cfvo type="min"/>
        <cfvo type="max"/>
        <color rgb="FFFCFCFF"/>
        <color rgb="FF63BE7B"/>
      </colorScale>
    </cfRule>
  </conditionalFormatting>
  <conditionalFormatting sqref="N11:Q11 M14 E26:M26 E14 E23:M23 E17:F17 E20:K20">
    <cfRule type="colorScale" priority="551">
      <colorScale>
        <cfvo type="min"/>
        <cfvo type="max"/>
        <color rgb="FFFCFCFF"/>
        <color rgb="FF63BE7B"/>
      </colorScale>
    </cfRule>
  </conditionalFormatting>
  <conditionalFormatting sqref="N41:Q41 E56:M56 E53:M53 E47:F47 E50:K50 E44:M44">
    <cfRule type="colorScale" priority="61">
      <colorScale>
        <cfvo type="min"/>
        <cfvo type="max"/>
        <color rgb="FFFCFCFF"/>
        <color rgb="FF63BE7B"/>
      </colorScale>
    </cfRule>
  </conditionalFormatting>
  <conditionalFormatting sqref="N50:Q50 L50">
    <cfRule type="colorScale" priority="134">
      <colorScale>
        <cfvo type="min"/>
        <cfvo type="max"/>
        <color rgb="FFFCFCFF"/>
        <color rgb="FF63BE7B"/>
      </colorScale>
    </cfRule>
  </conditionalFormatting>
  <conditionalFormatting sqref="N11:U11">
    <cfRule type="colorScale" priority="628">
      <colorScale>
        <cfvo type="min"/>
        <cfvo type="max"/>
        <color rgb="FFFCFCFF"/>
        <color rgb="FF63BE7B"/>
      </colorScale>
    </cfRule>
  </conditionalFormatting>
  <conditionalFormatting sqref="N41:U41">
    <cfRule type="colorScale" priority="76">
      <colorScale>
        <cfvo type="min"/>
        <cfvo type="max"/>
        <color rgb="FFFCFCFF"/>
        <color rgb="FF63BE7B"/>
      </colorScale>
    </cfRule>
  </conditionalFormatting>
  <conditionalFormatting sqref="P36">
    <cfRule type="containsText" dxfId="41" priority="469" stopIfTrue="1" operator="containsText" text="ERRO">
      <formula>NOT(ISERROR(SEARCH("ERRO",P36)))</formula>
    </cfRule>
    <cfRule type="containsText" dxfId="40" priority="470" stopIfTrue="1" operator="containsText" text="OK!">
      <formula>NOT(ISERROR(SEARCH("OK!",P36)))</formula>
    </cfRule>
    <cfRule type="iconSet" priority="471">
      <iconSet>
        <cfvo type="percent" val="0"/>
        <cfvo type="percent" val="33"/>
        <cfvo type="percent" val="67"/>
      </iconSet>
    </cfRule>
    <cfRule type="cellIs" dxfId="39" priority="472" stopIfTrue="1" operator="equal">
      <formula>"""OK!"""</formula>
    </cfRule>
    <cfRule type="cellIs" dxfId="38" priority="473" stopIfTrue="1" operator="equal">
      <formula>"""OK!"""</formula>
    </cfRule>
    <cfRule type="colorScale" priority="474">
      <colorScale>
        <cfvo type="min"/>
        <cfvo type="max"/>
        <color rgb="FFFFEF9C"/>
        <color rgb="FF63BE7B"/>
      </colorScale>
    </cfRule>
  </conditionalFormatting>
  <conditionalFormatting sqref="P66">
    <cfRule type="containsText" dxfId="37" priority="145" stopIfTrue="1" operator="containsText" text="ERRO">
      <formula>NOT(ISERROR(SEARCH("ERRO",P66)))</formula>
    </cfRule>
    <cfRule type="containsText" dxfId="36" priority="146" stopIfTrue="1" operator="containsText" text="OK!">
      <formula>NOT(ISERROR(SEARCH("OK!",P66)))</formula>
    </cfRule>
    <cfRule type="iconSet" priority="147">
      <iconSet>
        <cfvo type="percent" val="0"/>
        <cfvo type="percent" val="33"/>
        <cfvo type="percent" val="67"/>
      </iconSet>
    </cfRule>
    <cfRule type="cellIs" dxfId="35" priority="148" stopIfTrue="1" operator="equal">
      <formula>"""OK!"""</formula>
    </cfRule>
    <cfRule type="cellIs" dxfId="34" priority="149" stopIfTrue="1" operator="equal">
      <formula>"""OK!"""</formula>
    </cfRule>
    <cfRule type="colorScale" priority="150">
      <colorScale>
        <cfvo type="min"/>
        <cfvo type="max"/>
        <color rgb="FFFFEF9C"/>
        <color rgb="FF63BE7B"/>
      </colorScale>
    </cfRule>
  </conditionalFormatting>
  <conditionalFormatting sqref="P35:Q35">
    <cfRule type="containsText" dxfId="33" priority="512" stopIfTrue="1" operator="containsText" text="ERRO">
      <formula>NOT(ISERROR(SEARCH("ERRO",P35)))</formula>
    </cfRule>
    <cfRule type="containsText" dxfId="32" priority="513" stopIfTrue="1" operator="containsText" text="OK!">
      <formula>NOT(ISERROR(SEARCH("OK!",P35)))</formula>
    </cfRule>
    <cfRule type="iconSet" priority="514">
      <iconSet>
        <cfvo type="percent" val="0"/>
        <cfvo type="percent" val="33"/>
        <cfvo type="percent" val="67"/>
      </iconSet>
    </cfRule>
    <cfRule type="cellIs" dxfId="31" priority="515" stopIfTrue="1" operator="equal">
      <formula>"""OK!"""</formula>
    </cfRule>
    <cfRule type="cellIs" dxfId="30" priority="516" stopIfTrue="1" operator="equal">
      <formula>"""OK!"""</formula>
    </cfRule>
    <cfRule type="colorScale" priority="517">
      <colorScale>
        <cfvo type="min"/>
        <cfvo type="max"/>
        <color rgb="FFFFEF9C"/>
        <color rgb="FF63BE7B"/>
      </colorScale>
    </cfRule>
  </conditionalFormatting>
  <conditionalFormatting sqref="P65:Q65">
    <cfRule type="containsText" dxfId="29" priority="151" stopIfTrue="1" operator="containsText" text="ERRO">
      <formula>NOT(ISERROR(SEARCH("ERRO",P65)))</formula>
    </cfRule>
    <cfRule type="containsText" dxfId="28" priority="152" stopIfTrue="1" operator="containsText" text="OK!">
      <formula>NOT(ISERROR(SEARCH("OK!",P65)))</formula>
    </cfRule>
    <cfRule type="iconSet" priority="153">
      <iconSet>
        <cfvo type="percent" val="0"/>
        <cfvo type="percent" val="33"/>
        <cfvo type="percent" val="67"/>
      </iconSet>
    </cfRule>
    <cfRule type="cellIs" dxfId="27" priority="154" stopIfTrue="1" operator="equal">
      <formula>"""OK!"""</formula>
    </cfRule>
    <cfRule type="cellIs" dxfId="26" priority="155" stopIfTrue="1" operator="equal">
      <formula>"""OK!"""</formula>
    </cfRule>
    <cfRule type="colorScale" priority="156">
      <colorScale>
        <cfvo type="min"/>
        <cfvo type="max"/>
        <color rgb="FFFFEF9C"/>
        <color rgb="FF63BE7B"/>
      </colorScale>
    </cfRule>
  </conditionalFormatting>
  <conditionalFormatting sqref="Q10:Q11">
    <cfRule type="colorScale" priority="632">
      <colorScale>
        <cfvo type="min"/>
        <cfvo type="max"/>
        <color rgb="FFFCFCFF"/>
        <color rgb="FF63BE7B"/>
      </colorScale>
    </cfRule>
  </conditionalFormatting>
  <conditionalFormatting sqref="Q11">
    <cfRule type="colorScale" priority="629">
      <colorScale>
        <cfvo type="min"/>
        <cfvo type="max"/>
        <color rgb="FFFCFCFF"/>
        <color rgb="FF63BE7B"/>
      </colorScale>
    </cfRule>
    <cfRule type="colorScale" priority="630">
      <colorScale>
        <cfvo type="min"/>
        <cfvo type="max"/>
        <color rgb="FFFCFCFF"/>
        <color rgb="FF63BE7B"/>
      </colorScale>
    </cfRule>
    <cfRule type="colorScale" priority="631">
      <colorScale>
        <cfvo type="min"/>
        <cfvo type="max"/>
        <color rgb="FFFCFCFF"/>
        <color rgb="FF63BE7B"/>
      </colorScale>
    </cfRule>
    <cfRule type="colorScale" priority="633">
      <colorScale>
        <cfvo type="min"/>
        <cfvo type="max"/>
        <color rgb="FFFCFCFF"/>
        <color rgb="FF63BE7B"/>
      </colorScale>
    </cfRule>
    <cfRule type="colorScale" priority="634">
      <colorScale>
        <cfvo type="min"/>
        <cfvo type="max"/>
        <color rgb="FFFCFCFF"/>
        <color rgb="FF63BE7B"/>
      </colorScale>
    </cfRule>
    <cfRule type="colorScale" priority="635">
      <colorScale>
        <cfvo type="min"/>
        <cfvo type="max"/>
        <color rgb="FFFCFCFF"/>
        <color rgb="FF63BE7B"/>
      </colorScale>
    </cfRule>
  </conditionalFormatting>
  <conditionalFormatting sqref="Q14">
    <cfRule type="colorScale" priority="597">
      <colorScale>
        <cfvo type="min"/>
        <cfvo type="max"/>
        <color rgb="FFFCFCFF"/>
        <color rgb="FF63BE7B"/>
      </colorScale>
    </cfRule>
    <cfRule type="colorScale" priority="598">
      <colorScale>
        <cfvo type="min"/>
        <cfvo type="max"/>
        <color rgb="FFFCFCFF"/>
        <color rgb="FF63BE7B"/>
      </colorScale>
    </cfRule>
    <cfRule type="colorScale" priority="599">
      <colorScale>
        <cfvo type="min"/>
        <cfvo type="max"/>
        <color rgb="FFFCFCFF"/>
        <color rgb="FF63BE7B"/>
      </colorScale>
    </cfRule>
    <cfRule type="colorScale" priority="602">
      <colorScale>
        <cfvo type="min"/>
        <cfvo type="max"/>
        <color rgb="FFFCFCFF"/>
        <color rgb="FF63BE7B"/>
      </colorScale>
    </cfRule>
    <cfRule type="colorScale" priority="603">
      <colorScale>
        <cfvo type="min"/>
        <cfvo type="max"/>
        <color rgb="FFFCFCFF"/>
        <color rgb="FF63BE7B"/>
      </colorScale>
    </cfRule>
  </conditionalFormatting>
  <conditionalFormatting sqref="Q31:Q32 Q25:Q26 Q13:Q14 Q16:Q17 Q19:Q20 Q28:Q29 Q22:Q23">
    <cfRule type="colorScale" priority="862">
      <colorScale>
        <cfvo type="min"/>
        <cfvo type="max"/>
        <color rgb="FFFCFCFF"/>
        <color rgb="FF63BE7B"/>
      </colorScale>
    </cfRule>
  </conditionalFormatting>
  <conditionalFormatting sqref="Q17 Q32 Q26 Q14 Q20 Q29 Q23">
    <cfRule type="colorScale" priority="869">
      <colorScale>
        <cfvo type="min"/>
        <cfvo type="max"/>
        <color rgb="FFFCFCFF"/>
        <color rgb="FF63BE7B"/>
      </colorScale>
    </cfRule>
  </conditionalFormatting>
  <conditionalFormatting sqref="Q40:Q41">
    <cfRule type="colorScale" priority="80">
      <colorScale>
        <cfvo type="min"/>
        <cfvo type="max"/>
        <color rgb="FFFCFCFF"/>
        <color rgb="FF63BE7B"/>
      </colorScale>
    </cfRule>
  </conditionalFormatting>
  <conditionalFormatting sqref="Q41">
    <cfRule type="colorScale" priority="77">
      <colorScale>
        <cfvo type="min"/>
        <cfvo type="max"/>
        <color rgb="FFFCFCFF"/>
        <color rgb="FF63BE7B"/>
      </colorScale>
    </cfRule>
    <cfRule type="colorScale" priority="78">
      <colorScale>
        <cfvo type="min"/>
        <cfvo type="max"/>
        <color rgb="FFFCFCFF"/>
        <color rgb="FF63BE7B"/>
      </colorScale>
    </cfRule>
    <cfRule type="colorScale" priority="79">
      <colorScale>
        <cfvo type="min"/>
        <cfvo type="max"/>
        <color rgb="FFFCFCFF"/>
        <color rgb="FF63BE7B"/>
      </colorScale>
    </cfRule>
    <cfRule type="colorScale" priority="81">
      <colorScale>
        <cfvo type="min"/>
        <cfvo type="max"/>
        <color rgb="FFFCFCFF"/>
        <color rgb="FF63BE7B"/>
      </colorScale>
    </cfRule>
    <cfRule type="colorScale" priority="82">
      <colorScale>
        <cfvo type="min"/>
        <cfvo type="max"/>
        <color rgb="FFFCFCFF"/>
        <color rgb="FF63BE7B"/>
      </colorScale>
    </cfRule>
    <cfRule type="colorScale" priority="83">
      <colorScale>
        <cfvo type="min"/>
        <cfvo type="max"/>
        <color rgb="FFFCFCFF"/>
        <color rgb="FF63BE7B"/>
      </colorScale>
    </cfRule>
  </conditionalFormatting>
  <conditionalFormatting sqref="Q44">
    <cfRule type="colorScale" priority="66">
      <colorScale>
        <cfvo type="min"/>
        <cfvo type="max"/>
        <color rgb="FFFCFCFF"/>
        <color rgb="FF63BE7B"/>
      </colorScale>
    </cfRule>
    <cfRule type="colorScale" priority="67">
      <colorScale>
        <cfvo type="min"/>
        <cfvo type="max"/>
        <color rgb="FFFCFCFF"/>
        <color rgb="FF63BE7B"/>
      </colorScale>
    </cfRule>
    <cfRule type="colorScale" priority="68">
      <colorScale>
        <cfvo type="min"/>
        <cfvo type="max"/>
        <color rgb="FFFCFCFF"/>
        <color rgb="FF63BE7B"/>
      </colorScale>
    </cfRule>
    <cfRule type="colorScale" priority="69">
      <colorScale>
        <cfvo type="min"/>
        <cfvo type="max"/>
        <color rgb="FFFCFCFF"/>
        <color rgb="FF63BE7B"/>
      </colorScale>
    </cfRule>
    <cfRule type="colorScale" priority="70">
      <colorScale>
        <cfvo type="min"/>
        <cfvo type="max"/>
        <color rgb="FFFCFCFF"/>
        <color rgb="FF63BE7B"/>
      </colorScale>
    </cfRule>
  </conditionalFormatting>
  <conditionalFormatting sqref="Q61:Q62 Q55:Q56 Q43:Q44 Q46:Q47 Q49:Q50 Q58:Q59 Q52:Q53">
    <cfRule type="colorScale" priority="111">
      <colorScale>
        <cfvo type="min"/>
        <cfvo type="max"/>
        <color rgb="FFFCFCFF"/>
        <color rgb="FF63BE7B"/>
      </colorScale>
    </cfRule>
  </conditionalFormatting>
  <conditionalFormatting sqref="Q47 Q62 Q56 Q44 Q50 Q59 Q53">
    <cfRule type="colorScale" priority="112">
      <colorScale>
        <cfvo type="min"/>
        <cfvo type="max"/>
        <color rgb="FFFCFCFF"/>
        <color rgb="FF63BE7B"/>
      </colorScale>
    </cfRule>
  </conditionalFormatting>
  <conditionalFormatting sqref="R10:R11">
    <cfRule type="colorScale" priority="646">
      <colorScale>
        <cfvo type="min"/>
        <cfvo type="max"/>
        <color rgb="FFFCFCFF"/>
        <color rgb="FF63BE7B"/>
      </colorScale>
    </cfRule>
  </conditionalFormatting>
  <conditionalFormatting sqref="R11">
    <cfRule type="colorScale" priority="647">
      <colorScale>
        <cfvo type="min"/>
        <cfvo type="max"/>
        <color rgb="FFFCFCFF"/>
        <color rgb="FF63BE7B"/>
      </colorScale>
    </cfRule>
  </conditionalFormatting>
  <conditionalFormatting sqref="R31:R32 R25:R26 R13:R14 R16:R17 R19:R20 R28:R29 R22:R23">
    <cfRule type="colorScale" priority="876">
      <colorScale>
        <cfvo type="min"/>
        <cfvo type="max"/>
        <color rgb="FFFCFCFF"/>
        <color rgb="FF63BE7B"/>
      </colorScale>
    </cfRule>
  </conditionalFormatting>
  <conditionalFormatting sqref="R17 R32 R26 R14 R20 R29 R23">
    <cfRule type="colorScale" priority="883">
      <colorScale>
        <cfvo type="min"/>
        <cfvo type="max"/>
        <color rgb="FFFCFCFF"/>
        <color rgb="FF63BE7B"/>
      </colorScale>
    </cfRule>
  </conditionalFormatting>
  <conditionalFormatting sqref="R40:R41">
    <cfRule type="colorScale" priority="87">
      <colorScale>
        <cfvo type="min"/>
        <cfvo type="max"/>
        <color rgb="FFFCFCFF"/>
        <color rgb="FF63BE7B"/>
      </colorScale>
    </cfRule>
  </conditionalFormatting>
  <conditionalFormatting sqref="R41">
    <cfRule type="colorScale" priority="88">
      <colorScale>
        <cfvo type="min"/>
        <cfvo type="max"/>
        <color rgb="FFFCFCFF"/>
        <color rgb="FF63BE7B"/>
      </colorScale>
    </cfRule>
  </conditionalFormatting>
  <conditionalFormatting sqref="R61:R62 R55:R56 R43:R44 R46:R47 R49:R50 R58:R59 R52:R53">
    <cfRule type="colorScale" priority="113">
      <colorScale>
        <cfvo type="min"/>
        <cfvo type="max"/>
        <color rgb="FFFCFCFF"/>
        <color rgb="FF63BE7B"/>
      </colorScale>
    </cfRule>
  </conditionalFormatting>
  <conditionalFormatting sqref="R47 R62 R56 R44 R50 R59 R53">
    <cfRule type="colorScale" priority="114">
      <colorScale>
        <cfvo type="min"/>
        <cfvo type="max"/>
        <color rgb="FFFCFCFF"/>
        <color rgb="FF63BE7B"/>
      </colorScale>
    </cfRule>
  </conditionalFormatting>
  <conditionalFormatting sqref="R1:S8">
    <cfRule type="colorScale" priority="817">
      <colorScale>
        <cfvo type="min"/>
        <cfvo type="max"/>
        <color rgb="FFFCFCFF"/>
        <color rgb="FF63BE7B"/>
      </colorScale>
    </cfRule>
    <cfRule type="colorScale" priority="818">
      <colorScale>
        <cfvo type="min"/>
        <cfvo type="max"/>
        <color rgb="FFFCFCFF"/>
        <color rgb="FF63BE7B"/>
      </colorScale>
    </cfRule>
    <cfRule type="colorScale" priority="819">
      <colorScale>
        <cfvo type="min"/>
        <cfvo type="max"/>
        <color rgb="FFFCFCFF"/>
        <color rgb="FF63BE7B"/>
      </colorScale>
    </cfRule>
    <cfRule type="colorScale" priority="820">
      <colorScale>
        <cfvo type="min"/>
        <cfvo type="max"/>
        <color rgb="FFFCFCFF"/>
        <color rgb="FF63BE7B"/>
      </colorScale>
    </cfRule>
    <cfRule type="colorScale" priority="821">
      <colorScale>
        <cfvo type="min"/>
        <cfvo type="max"/>
        <color rgb="FFFCFCFF"/>
        <color rgb="FF63BE7B"/>
      </colorScale>
    </cfRule>
    <cfRule type="colorScale" priority="822">
      <colorScale>
        <cfvo type="min"/>
        <cfvo type="max"/>
        <color rgb="FFFCFCFF"/>
        <color rgb="FF63BE7B"/>
      </colorScale>
    </cfRule>
    <cfRule type="colorScale" priority="823">
      <colorScale>
        <cfvo type="min"/>
        <cfvo type="max"/>
        <color rgb="FFFCFCFF"/>
        <color rgb="FF63BE7B"/>
      </colorScale>
    </cfRule>
  </conditionalFormatting>
  <conditionalFormatting sqref="R38:S38">
    <cfRule type="colorScale" priority="101">
      <colorScale>
        <cfvo type="min"/>
        <cfvo type="max"/>
        <color rgb="FFFCFCFF"/>
        <color rgb="FF63BE7B"/>
      </colorScale>
    </cfRule>
    <cfRule type="colorScale" priority="102">
      <colorScale>
        <cfvo type="min"/>
        <cfvo type="max"/>
        <color rgb="FFFCFCFF"/>
        <color rgb="FF63BE7B"/>
      </colorScale>
    </cfRule>
    <cfRule type="colorScale" priority="103">
      <colorScale>
        <cfvo type="min"/>
        <cfvo type="max"/>
        <color rgb="FFFCFCFF"/>
        <color rgb="FF63BE7B"/>
      </colorScale>
    </cfRule>
    <cfRule type="colorScale" priority="104">
      <colorScale>
        <cfvo type="min"/>
        <cfvo type="max"/>
        <color rgb="FFFCFCFF"/>
        <color rgb="FF63BE7B"/>
      </colorScale>
    </cfRule>
    <cfRule type="colorScale" priority="105">
      <colorScale>
        <cfvo type="min"/>
        <cfvo type="max"/>
        <color rgb="FFFCFCFF"/>
        <color rgb="FF63BE7B"/>
      </colorScale>
    </cfRule>
    <cfRule type="colorScale" priority="106">
      <colorScale>
        <cfvo type="min"/>
        <cfvo type="max"/>
        <color rgb="FFFCFCFF"/>
        <color rgb="FF63BE7B"/>
      </colorScale>
    </cfRule>
    <cfRule type="colorScale" priority="107">
      <colorScale>
        <cfvo type="min"/>
        <cfvo type="max"/>
        <color rgb="FFFCFCFF"/>
        <color rgb="FF63BE7B"/>
      </colorScale>
    </cfRule>
  </conditionalFormatting>
  <conditionalFormatting sqref="R11:T11 N11:P11">
    <cfRule type="colorScale" priority="638">
      <colorScale>
        <cfvo type="min"/>
        <cfvo type="max"/>
        <color rgb="FFFCFCFF"/>
        <color rgb="FF63BE7B"/>
      </colorScale>
    </cfRule>
  </conditionalFormatting>
  <conditionalFormatting sqref="R11:T11">
    <cfRule type="colorScale" priority="636">
      <colorScale>
        <cfvo type="min"/>
        <cfvo type="max"/>
        <color rgb="FFFCFCFF"/>
        <color rgb="FF63BE7B"/>
      </colorScale>
    </cfRule>
    <cfRule type="colorScale" priority="637">
      <colorScale>
        <cfvo type="min"/>
        <cfvo type="max"/>
        <color rgb="FFFCFCFF"/>
        <color rgb="FF63BE7B"/>
      </colorScale>
    </cfRule>
  </conditionalFormatting>
  <conditionalFormatting sqref="R14:T14">
    <cfRule type="colorScale" priority="604">
      <colorScale>
        <cfvo type="min"/>
        <cfvo type="max"/>
        <color rgb="FFFCFCFF"/>
        <color rgb="FF63BE7B"/>
      </colorScale>
    </cfRule>
  </conditionalFormatting>
  <conditionalFormatting sqref="R32:T32 R26:T26 R14:T14 R17 T17 S18 R20:T20 R29:T29 R23:T23 E23:P23 E32:P32 E11:M11 E29:P29 E26:P26 E14:P14 E17:P17 E20:P20">
    <cfRule type="colorScale" priority="890">
      <colorScale>
        <cfvo type="min"/>
        <cfvo type="max"/>
        <color rgb="FFFCFCFF"/>
        <color rgb="FF63BE7B"/>
      </colorScale>
    </cfRule>
  </conditionalFormatting>
  <conditionalFormatting sqref="R32:T32 R26:T26 R14:T14 R17 T17 S18 R20:T20 R29:T29 R23:T23">
    <cfRule type="colorScale" priority="908">
      <colorScale>
        <cfvo type="min"/>
        <cfvo type="max"/>
        <color rgb="FFFCFCFF"/>
        <color rgb="FF63BE7B"/>
      </colorScale>
    </cfRule>
  </conditionalFormatting>
  <conditionalFormatting sqref="R41:T41 N41:P41">
    <cfRule type="colorScale" priority="86">
      <colorScale>
        <cfvo type="min"/>
        <cfvo type="max"/>
        <color rgb="FFFCFCFF"/>
        <color rgb="FF63BE7B"/>
      </colorScale>
    </cfRule>
  </conditionalFormatting>
  <conditionalFormatting sqref="R41:T41">
    <cfRule type="colorScale" priority="84">
      <colorScale>
        <cfvo type="min"/>
        <cfvo type="max"/>
        <color rgb="FFFCFCFF"/>
        <color rgb="FF63BE7B"/>
      </colorScale>
    </cfRule>
    <cfRule type="colorScale" priority="85">
      <colorScale>
        <cfvo type="min"/>
        <cfvo type="max"/>
        <color rgb="FFFCFCFF"/>
        <color rgb="FF63BE7B"/>
      </colorScale>
    </cfRule>
  </conditionalFormatting>
  <conditionalFormatting sqref="R44:T44">
    <cfRule type="colorScale" priority="71">
      <colorScale>
        <cfvo type="min"/>
        <cfvo type="max"/>
        <color rgb="FFFCFCFF"/>
        <color rgb="FF63BE7B"/>
      </colorScale>
    </cfRule>
  </conditionalFormatting>
  <conditionalFormatting sqref="R62:T62 R56:T56 R44:T44 R47 T47 S48 R50:T50 R59:T59 R53:T53 E53:P53 E62:P62 E41:M41 E59:P59 E56:P56 E50:P50 E44:P44 E47:P47">
    <cfRule type="colorScale" priority="115">
      <colorScale>
        <cfvo type="min"/>
        <cfvo type="max"/>
        <color rgb="FFFCFCFF"/>
        <color rgb="FF63BE7B"/>
      </colorScale>
    </cfRule>
  </conditionalFormatting>
  <conditionalFormatting sqref="R62:T62 R56:T56 R44:T44 R47 T47 S48 R50:T50 R59:T59 R53:T53">
    <cfRule type="colorScale" priority="116">
      <colorScale>
        <cfvo type="min"/>
        <cfvo type="max"/>
        <color rgb="FFFCFCFF"/>
        <color rgb="FF63BE7B"/>
      </colorScale>
    </cfRule>
  </conditionalFormatting>
  <conditionalFormatting sqref="R11:U11 N11:P11 D11">
    <cfRule type="colorScale" priority="658">
      <colorScale>
        <cfvo type="min"/>
        <cfvo type="max"/>
        <color rgb="FFFCFCFF"/>
        <color rgb="FF63BE7B"/>
      </colorScale>
    </cfRule>
  </conditionalFormatting>
  <conditionalFormatting sqref="R11:U11 N11:P11">
    <cfRule type="colorScale" priority="657">
      <colorScale>
        <cfvo type="min"/>
        <cfvo type="max"/>
        <color rgb="FFFCFCFF"/>
        <color rgb="FF63BE7B"/>
      </colorScale>
    </cfRule>
  </conditionalFormatting>
  <conditionalFormatting sqref="R32:U32 R26:U26 R14:U14 R17 T17:U17 S18 R20:U20 R29:U29 R23:U23 E23:P23 E32:P32 E11:M11 E29:P29 E26:P26 E14:P14 E17:P17 E20:P20">
    <cfRule type="colorScale" priority="917">
      <colorScale>
        <cfvo type="min"/>
        <cfvo type="max"/>
        <color rgb="FFFCFCFF"/>
        <color rgb="FF63BE7B"/>
      </colorScale>
    </cfRule>
    <cfRule type="colorScale" priority="935">
      <colorScale>
        <cfvo type="min"/>
        <cfvo type="max"/>
        <color rgb="FFFCFCFF"/>
        <color rgb="FF63BE7B"/>
      </colorScale>
    </cfRule>
  </conditionalFormatting>
  <conditionalFormatting sqref="R41:U41 N41:P41 D41">
    <cfRule type="colorScale" priority="99">
      <colorScale>
        <cfvo type="min"/>
        <cfvo type="max"/>
        <color rgb="FFFCFCFF"/>
        <color rgb="FF63BE7B"/>
      </colorScale>
    </cfRule>
  </conditionalFormatting>
  <conditionalFormatting sqref="R41:U41 N41:P41">
    <cfRule type="colorScale" priority="98">
      <colorScale>
        <cfvo type="min"/>
        <cfvo type="max"/>
        <color rgb="FFFCFCFF"/>
        <color rgb="FF63BE7B"/>
      </colorScale>
    </cfRule>
  </conditionalFormatting>
  <conditionalFormatting sqref="R62:U62 R56:U56 R44:U44 R47 T47:U47 S48 R50:U50 R59:U59 R53:U53 E53:P53 E62:P62 E41:M41 E59:P59 E56:P56 E50:P50 E44:P44 E47:P47">
    <cfRule type="colorScale" priority="117">
      <colorScale>
        <cfvo type="min"/>
        <cfvo type="max"/>
        <color rgb="FFFCFCFF"/>
        <color rgb="FF63BE7B"/>
      </colorScale>
    </cfRule>
    <cfRule type="colorScale" priority="118">
      <colorScale>
        <cfvo type="min"/>
        <cfvo type="max"/>
        <color rgb="FFFCFCFF"/>
        <color rgb="FF63BE7B"/>
      </colorScale>
    </cfRule>
  </conditionalFormatting>
  <conditionalFormatting sqref="S11:U11">
    <cfRule type="colorScale" priority="656">
      <colorScale>
        <cfvo type="min"/>
        <cfvo type="max"/>
        <color rgb="FFFCFCFF"/>
        <color rgb="FF63BE7B"/>
      </colorScale>
    </cfRule>
  </conditionalFormatting>
  <conditionalFormatting sqref="S32:U32 S26:U26 S14:U14 T17:U17 S18 S20:U20 S29:U29 S23:U23 E23:M23 E32:M32 E11:M11 E29:M29 E26:M26 E14:M14 E17:M17 E20:M20">
    <cfRule type="colorScale" priority="953">
      <colorScale>
        <cfvo type="min"/>
        <cfvo type="max"/>
        <color rgb="FFFCFCFF"/>
        <color rgb="FF63BE7B"/>
      </colorScale>
    </cfRule>
  </conditionalFormatting>
  <conditionalFormatting sqref="S41:U41">
    <cfRule type="colorScale" priority="97">
      <colorScale>
        <cfvo type="min"/>
        <cfvo type="max"/>
        <color rgb="FFFCFCFF"/>
        <color rgb="FF63BE7B"/>
      </colorScale>
    </cfRule>
  </conditionalFormatting>
  <conditionalFormatting sqref="S62:U62 S56:U56 S44:U44 T47:U47 S48 S50:U50 S59:U59 S53:U53 E53:M53 E62:M62 E41:M41 E59:M59 E56:M56 E50:M50 E44:M44 E47:M47">
    <cfRule type="colorScale" priority="119">
      <colorScale>
        <cfvo type="min"/>
        <cfvo type="max"/>
        <color rgb="FFFCFCFF"/>
        <color rgb="FF63BE7B"/>
      </colorScale>
    </cfRule>
  </conditionalFormatting>
  <conditionalFormatting sqref="T36:T37 E36:M37">
    <cfRule type="colorScale" priority="594">
      <colorScale>
        <cfvo type="min"/>
        <cfvo type="max"/>
        <color rgb="FFFCFCFF"/>
        <color rgb="FF63BE7B"/>
      </colorScale>
    </cfRule>
  </conditionalFormatting>
  <conditionalFormatting sqref="T66:T67 E66:M67">
    <cfRule type="colorScale" priority="163">
      <colorScale>
        <cfvo type="min"/>
        <cfvo type="max"/>
        <color rgb="FFFCFCFF"/>
        <color rgb="FF63BE7B"/>
      </colorScale>
    </cfRule>
  </conditionalFormatting>
  <conditionalFormatting sqref="T36:U36 T37 E36:M37">
    <cfRule type="colorScale" priority="595">
      <colorScale>
        <cfvo type="min"/>
        <cfvo type="max"/>
        <color rgb="FFFCFCFF"/>
        <color rgb="FF63BE7B"/>
      </colorScale>
    </cfRule>
  </conditionalFormatting>
  <conditionalFormatting sqref="T66:U66 T67 E66:M67">
    <cfRule type="colorScale" priority="164">
      <colorScale>
        <cfvo type="min"/>
        <cfvo type="max"/>
        <color rgb="FFFCFCFF"/>
        <color rgb="FF63BE7B"/>
      </colorScale>
    </cfRule>
  </conditionalFormatting>
  <conditionalFormatting sqref="U37">
    <cfRule type="containsText" dxfId="25" priority="588" stopIfTrue="1" operator="containsText" text="ERRO">
      <formula>NOT(ISERROR(SEARCH("ERRO",U37)))</formula>
    </cfRule>
    <cfRule type="containsText" dxfId="24" priority="589" stopIfTrue="1" operator="containsText" text="OK!">
      <formula>NOT(ISERROR(SEARCH("OK!",U37)))</formula>
    </cfRule>
    <cfRule type="iconSet" priority="590">
      <iconSet>
        <cfvo type="percent" val="0"/>
        <cfvo type="percent" val="33"/>
        <cfvo type="percent" val="67"/>
      </iconSet>
    </cfRule>
    <cfRule type="cellIs" dxfId="23" priority="591" stopIfTrue="1" operator="equal">
      <formula>"""OK!"""</formula>
    </cfRule>
    <cfRule type="cellIs" dxfId="22" priority="592" stopIfTrue="1" operator="equal">
      <formula>"""OK!"""</formula>
    </cfRule>
    <cfRule type="colorScale" priority="593">
      <colorScale>
        <cfvo type="min"/>
        <cfvo type="max"/>
        <color rgb="FFFFEF9C"/>
        <color rgb="FF63BE7B"/>
      </colorScale>
    </cfRule>
  </conditionalFormatting>
  <conditionalFormatting sqref="U67">
    <cfRule type="containsText" dxfId="21" priority="157" stopIfTrue="1" operator="containsText" text="ERRO">
      <formula>NOT(ISERROR(SEARCH("ERRO",U67)))</formula>
    </cfRule>
    <cfRule type="containsText" dxfId="20" priority="158" stopIfTrue="1" operator="containsText" text="OK!">
      <formula>NOT(ISERROR(SEARCH("OK!",U67)))</formula>
    </cfRule>
    <cfRule type="iconSet" priority="159">
      <iconSet>
        <cfvo type="percent" val="0"/>
        <cfvo type="percent" val="33"/>
        <cfvo type="percent" val="67"/>
      </iconSet>
    </cfRule>
    <cfRule type="cellIs" dxfId="19" priority="160" stopIfTrue="1" operator="equal">
      <formula>"""OK!"""</formula>
    </cfRule>
    <cfRule type="cellIs" dxfId="18" priority="161" stopIfTrue="1" operator="equal">
      <formula>"""OK!"""</formula>
    </cfRule>
    <cfRule type="colorScale" priority="162">
      <colorScale>
        <cfvo type="min"/>
        <cfvo type="max"/>
        <color rgb="FFFFEF9C"/>
        <color rgb="FF63BE7B"/>
      </colorScale>
    </cfRule>
  </conditionalFormatting>
  <conditionalFormatting sqref="V11">
    <cfRule type="containsText" dxfId="17" priority="650" stopIfTrue="1" operator="containsText" text="ERRO">
      <formula>NOT(ISERROR(SEARCH("ERRO",V11)))</formula>
    </cfRule>
    <cfRule type="containsText" dxfId="16" priority="651" stopIfTrue="1" operator="containsText" text="OK!">
      <formula>NOT(ISERROR(SEARCH("OK!",V11)))</formula>
    </cfRule>
    <cfRule type="iconSet" priority="652">
      <iconSet>
        <cfvo type="percent" val="0"/>
        <cfvo type="percent" val="33"/>
        <cfvo type="percent" val="67"/>
      </iconSet>
    </cfRule>
    <cfRule type="cellIs" dxfId="15" priority="653" stopIfTrue="1" operator="equal">
      <formula>"""OK!"""</formula>
    </cfRule>
    <cfRule type="cellIs" dxfId="14" priority="654" stopIfTrue="1" operator="equal">
      <formula>"""OK!"""</formula>
    </cfRule>
    <cfRule type="colorScale" priority="655">
      <colorScale>
        <cfvo type="min"/>
        <cfvo type="max"/>
        <color rgb="FFFFEF9C"/>
        <color rgb="FF63BE7B"/>
      </colorScale>
    </cfRule>
  </conditionalFormatting>
  <conditionalFormatting sqref="V14 V17 V20 V23 V26 V29 V32">
    <cfRule type="containsText" dxfId="13" priority="618" stopIfTrue="1" operator="containsText" text="ERRO">
      <formula>NOT(ISERROR(SEARCH("ERRO",V14)))</formula>
    </cfRule>
    <cfRule type="containsText" dxfId="12" priority="619" stopIfTrue="1" operator="containsText" text="OK!">
      <formula>NOT(ISERROR(SEARCH("OK!",V14)))</formula>
    </cfRule>
    <cfRule type="cellIs" dxfId="11" priority="621" stopIfTrue="1" operator="equal">
      <formula>"""OK!"""</formula>
    </cfRule>
    <cfRule type="cellIs" dxfId="10" priority="622" stopIfTrue="1" operator="equal">
      <formula>"""OK!"""</formula>
    </cfRule>
  </conditionalFormatting>
  <conditionalFormatting sqref="V14 V32 V26 V17 V20 V29 V23">
    <cfRule type="iconSet" priority="971">
      <iconSet>
        <cfvo type="percent" val="0"/>
        <cfvo type="percent" val="33"/>
        <cfvo type="percent" val="67"/>
      </iconSet>
    </cfRule>
    <cfRule type="colorScale" priority="972">
      <colorScale>
        <cfvo type="min"/>
        <cfvo type="max"/>
        <color rgb="FFFFEF9C"/>
        <color rgb="FF63BE7B"/>
      </colorScale>
    </cfRule>
  </conditionalFormatting>
  <conditionalFormatting sqref="V41">
    <cfRule type="containsText" dxfId="9" priority="91" stopIfTrue="1" operator="containsText" text="ERRO">
      <formula>NOT(ISERROR(SEARCH("ERRO",V41)))</formula>
    </cfRule>
    <cfRule type="containsText" dxfId="8" priority="92" stopIfTrue="1" operator="containsText" text="OK!">
      <formula>NOT(ISERROR(SEARCH("OK!",V41)))</formula>
    </cfRule>
    <cfRule type="iconSet" priority="93">
      <iconSet>
        <cfvo type="percent" val="0"/>
        <cfvo type="percent" val="33"/>
        <cfvo type="percent" val="67"/>
      </iconSet>
    </cfRule>
    <cfRule type="cellIs" dxfId="7" priority="94" stopIfTrue="1" operator="equal">
      <formula>"""OK!"""</formula>
    </cfRule>
    <cfRule type="cellIs" dxfId="6" priority="95" stopIfTrue="1" operator="equal">
      <formula>"""OK!"""</formula>
    </cfRule>
    <cfRule type="colorScale" priority="96">
      <colorScale>
        <cfvo type="min"/>
        <cfvo type="max"/>
        <color rgb="FFFFEF9C"/>
        <color rgb="FF63BE7B"/>
      </colorScale>
    </cfRule>
  </conditionalFormatting>
  <conditionalFormatting sqref="V44 V47 V50 V53 V56 V59 V62">
    <cfRule type="containsText" dxfId="5" priority="72" stopIfTrue="1" operator="containsText" text="ERRO">
      <formula>NOT(ISERROR(SEARCH("ERRO",V44)))</formula>
    </cfRule>
    <cfRule type="containsText" dxfId="4" priority="73" stopIfTrue="1" operator="containsText" text="OK!">
      <formula>NOT(ISERROR(SEARCH("OK!",V44)))</formula>
    </cfRule>
    <cfRule type="cellIs" dxfId="3" priority="74" stopIfTrue="1" operator="equal">
      <formula>"""OK!"""</formula>
    </cfRule>
    <cfRule type="cellIs" dxfId="2" priority="75" stopIfTrue="1" operator="equal">
      <formula>"""OK!"""</formula>
    </cfRule>
  </conditionalFormatting>
  <conditionalFormatting sqref="V44 V62 V56 V47 V50 V59 V53">
    <cfRule type="iconSet" priority="120">
      <iconSet>
        <cfvo type="percent" val="0"/>
        <cfvo type="percent" val="33"/>
        <cfvo type="percent" val="67"/>
      </iconSet>
    </cfRule>
    <cfRule type="colorScale" priority="121">
      <colorScale>
        <cfvo type="min"/>
        <cfvo type="max"/>
        <color rgb="FFFFEF9C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7" firstPageNumber="21" fitToHeight="0" orientation="landscape" useFirstPageNumber="1" r:id="rId1"/>
  <headerFooter>
    <oddFooter>&amp;C&amp;P</oddFooter>
  </headerFooter>
  <rowBreaks count="1" manualBreakCount="1">
    <brk id="37" max="12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EB242-BAF9-46EE-8F13-9F8D61BF0515}">
  <sheetPr>
    <tabColor theme="9" tint="0.79998168889431442"/>
  </sheetPr>
  <dimension ref="A1:L392"/>
  <sheetViews>
    <sheetView view="pageBreakPreview" zoomScaleNormal="100" zoomScaleSheetLayoutView="100" workbookViewId="0">
      <selection activeCell="H377" sqref="H377:I379"/>
    </sheetView>
  </sheetViews>
  <sheetFormatPr defaultRowHeight="15" x14ac:dyDescent="0.25"/>
  <cols>
    <col min="1" max="1" width="6.28515625" style="123" bestFit="1" customWidth="1"/>
    <col min="2" max="2" width="9.28515625" customWidth="1"/>
    <col min="3" max="3" width="29.7109375" customWidth="1"/>
    <col min="4" max="4" width="7.85546875" customWidth="1"/>
    <col min="5" max="5" width="7.140625" customWidth="1"/>
    <col min="6" max="6" width="9.42578125" customWidth="1"/>
    <col min="7" max="7" width="8.85546875" customWidth="1"/>
    <col min="8" max="9" width="7.140625" customWidth="1"/>
    <col min="10" max="10" width="12.42578125" customWidth="1"/>
    <col min="11" max="11" width="13.42578125" customWidth="1"/>
    <col min="12" max="12" width="10.7109375" bestFit="1" customWidth="1"/>
    <col min="13" max="81" width="8.85546875" customWidth="1"/>
    <col min="257" max="257" width="6.28515625" bestFit="1" customWidth="1"/>
    <col min="258" max="258" width="9.28515625" customWidth="1"/>
    <col min="259" max="259" width="29.7109375" customWidth="1"/>
    <col min="260" max="260" width="7.85546875" customWidth="1"/>
    <col min="261" max="261" width="7.140625" customWidth="1"/>
    <col min="262" max="262" width="9.42578125" customWidth="1"/>
    <col min="263" max="263" width="8.85546875" customWidth="1"/>
    <col min="264" max="265" width="7.140625" customWidth="1"/>
    <col min="266" max="266" width="12.42578125" customWidth="1"/>
    <col min="267" max="267" width="13.42578125" customWidth="1"/>
    <col min="268" max="337" width="8.85546875" customWidth="1"/>
    <col min="513" max="513" width="6.28515625" bestFit="1" customWidth="1"/>
    <col min="514" max="514" width="9.28515625" customWidth="1"/>
    <col min="515" max="515" width="29.7109375" customWidth="1"/>
    <col min="516" max="516" width="7.85546875" customWidth="1"/>
    <col min="517" max="517" width="7.140625" customWidth="1"/>
    <col min="518" max="518" width="9.42578125" customWidth="1"/>
    <col min="519" max="519" width="8.85546875" customWidth="1"/>
    <col min="520" max="521" width="7.140625" customWidth="1"/>
    <col min="522" max="522" width="12.42578125" customWidth="1"/>
    <col min="523" max="523" width="13.42578125" customWidth="1"/>
    <col min="524" max="593" width="8.85546875" customWidth="1"/>
    <col min="769" max="769" width="6.28515625" bestFit="1" customWidth="1"/>
    <col min="770" max="770" width="9.28515625" customWidth="1"/>
    <col min="771" max="771" width="29.7109375" customWidth="1"/>
    <col min="772" max="772" width="7.85546875" customWidth="1"/>
    <col min="773" max="773" width="7.140625" customWidth="1"/>
    <col min="774" max="774" width="9.42578125" customWidth="1"/>
    <col min="775" max="775" width="8.85546875" customWidth="1"/>
    <col min="776" max="777" width="7.140625" customWidth="1"/>
    <col min="778" max="778" width="12.42578125" customWidth="1"/>
    <col min="779" max="779" width="13.42578125" customWidth="1"/>
    <col min="780" max="849" width="8.85546875" customWidth="1"/>
    <col min="1025" max="1025" width="6.28515625" bestFit="1" customWidth="1"/>
    <col min="1026" max="1026" width="9.28515625" customWidth="1"/>
    <col min="1027" max="1027" width="29.7109375" customWidth="1"/>
    <col min="1028" max="1028" width="7.85546875" customWidth="1"/>
    <col min="1029" max="1029" width="7.140625" customWidth="1"/>
    <col min="1030" max="1030" width="9.42578125" customWidth="1"/>
    <col min="1031" max="1031" width="8.85546875" customWidth="1"/>
    <col min="1032" max="1033" width="7.140625" customWidth="1"/>
    <col min="1034" max="1034" width="12.42578125" customWidth="1"/>
    <col min="1035" max="1035" width="13.42578125" customWidth="1"/>
    <col min="1036" max="1105" width="8.85546875" customWidth="1"/>
    <col min="1281" max="1281" width="6.28515625" bestFit="1" customWidth="1"/>
    <col min="1282" max="1282" width="9.28515625" customWidth="1"/>
    <col min="1283" max="1283" width="29.7109375" customWidth="1"/>
    <col min="1284" max="1284" width="7.85546875" customWidth="1"/>
    <col min="1285" max="1285" width="7.140625" customWidth="1"/>
    <col min="1286" max="1286" width="9.42578125" customWidth="1"/>
    <col min="1287" max="1287" width="8.85546875" customWidth="1"/>
    <col min="1288" max="1289" width="7.140625" customWidth="1"/>
    <col min="1290" max="1290" width="12.42578125" customWidth="1"/>
    <col min="1291" max="1291" width="13.42578125" customWidth="1"/>
    <col min="1292" max="1361" width="8.85546875" customWidth="1"/>
    <col min="1537" max="1537" width="6.28515625" bestFit="1" customWidth="1"/>
    <col min="1538" max="1538" width="9.28515625" customWidth="1"/>
    <col min="1539" max="1539" width="29.7109375" customWidth="1"/>
    <col min="1540" max="1540" width="7.85546875" customWidth="1"/>
    <col min="1541" max="1541" width="7.140625" customWidth="1"/>
    <col min="1542" max="1542" width="9.42578125" customWidth="1"/>
    <col min="1543" max="1543" width="8.85546875" customWidth="1"/>
    <col min="1544" max="1545" width="7.140625" customWidth="1"/>
    <col min="1546" max="1546" width="12.42578125" customWidth="1"/>
    <col min="1547" max="1547" width="13.42578125" customWidth="1"/>
    <col min="1548" max="1617" width="8.85546875" customWidth="1"/>
    <col min="1793" max="1793" width="6.28515625" bestFit="1" customWidth="1"/>
    <col min="1794" max="1794" width="9.28515625" customWidth="1"/>
    <col min="1795" max="1795" width="29.7109375" customWidth="1"/>
    <col min="1796" max="1796" width="7.85546875" customWidth="1"/>
    <col min="1797" max="1797" width="7.140625" customWidth="1"/>
    <col min="1798" max="1798" width="9.42578125" customWidth="1"/>
    <col min="1799" max="1799" width="8.85546875" customWidth="1"/>
    <col min="1800" max="1801" width="7.140625" customWidth="1"/>
    <col min="1802" max="1802" width="12.42578125" customWidth="1"/>
    <col min="1803" max="1803" width="13.42578125" customWidth="1"/>
    <col min="1804" max="1873" width="8.85546875" customWidth="1"/>
    <col min="2049" max="2049" width="6.28515625" bestFit="1" customWidth="1"/>
    <col min="2050" max="2050" width="9.28515625" customWidth="1"/>
    <col min="2051" max="2051" width="29.7109375" customWidth="1"/>
    <col min="2052" max="2052" width="7.85546875" customWidth="1"/>
    <col min="2053" max="2053" width="7.140625" customWidth="1"/>
    <col min="2054" max="2054" width="9.42578125" customWidth="1"/>
    <col min="2055" max="2055" width="8.85546875" customWidth="1"/>
    <col min="2056" max="2057" width="7.140625" customWidth="1"/>
    <col min="2058" max="2058" width="12.42578125" customWidth="1"/>
    <col min="2059" max="2059" width="13.42578125" customWidth="1"/>
    <col min="2060" max="2129" width="8.85546875" customWidth="1"/>
    <col min="2305" max="2305" width="6.28515625" bestFit="1" customWidth="1"/>
    <col min="2306" max="2306" width="9.28515625" customWidth="1"/>
    <col min="2307" max="2307" width="29.7109375" customWidth="1"/>
    <col min="2308" max="2308" width="7.85546875" customWidth="1"/>
    <col min="2309" max="2309" width="7.140625" customWidth="1"/>
    <col min="2310" max="2310" width="9.42578125" customWidth="1"/>
    <col min="2311" max="2311" width="8.85546875" customWidth="1"/>
    <col min="2312" max="2313" width="7.140625" customWidth="1"/>
    <col min="2314" max="2314" width="12.42578125" customWidth="1"/>
    <col min="2315" max="2315" width="13.42578125" customWidth="1"/>
    <col min="2316" max="2385" width="8.85546875" customWidth="1"/>
    <col min="2561" max="2561" width="6.28515625" bestFit="1" customWidth="1"/>
    <col min="2562" max="2562" width="9.28515625" customWidth="1"/>
    <col min="2563" max="2563" width="29.7109375" customWidth="1"/>
    <col min="2564" max="2564" width="7.85546875" customWidth="1"/>
    <col min="2565" max="2565" width="7.140625" customWidth="1"/>
    <col min="2566" max="2566" width="9.42578125" customWidth="1"/>
    <col min="2567" max="2567" width="8.85546875" customWidth="1"/>
    <col min="2568" max="2569" width="7.140625" customWidth="1"/>
    <col min="2570" max="2570" width="12.42578125" customWidth="1"/>
    <col min="2571" max="2571" width="13.42578125" customWidth="1"/>
    <col min="2572" max="2641" width="8.85546875" customWidth="1"/>
    <col min="2817" max="2817" width="6.28515625" bestFit="1" customWidth="1"/>
    <col min="2818" max="2818" width="9.28515625" customWidth="1"/>
    <col min="2819" max="2819" width="29.7109375" customWidth="1"/>
    <col min="2820" max="2820" width="7.85546875" customWidth="1"/>
    <col min="2821" max="2821" width="7.140625" customWidth="1"/>
    <col min="2822" max="2822" width="9.42578125" customWidth="1"/>
    <col min="2823" max="2823" width="8.85546875" customWidth="1"/>
    <col min="2824" max="2825" width="7.140625" customWidth="1"/>
    <col min="2826" max="2826" width="12.42578125" customWidth="1"/>
    <col min="2827" max="2827" width="13.42578125" customWidth="1"/>
    <col min="2828" max="2897" width="8.85546875" customWidth="1"/>
    <col min="3073" max="3073" width="6.28515625" bestFit="1" customWidth="1"/>
    <col min="3074" max="3074" width="9.28515625" customWidth="1"/>
    <col min="3075" max="3075" width="29.7109375" customWidth="1"/>
    <col min="3076" max="3076" width="7.85546875" customWidth="1"/>
    <col min="3077" max="3077" width="7.140625" customWidth="1"/>
    <col min="3078" max="3078" width="9.42578125" customWidth="1"/>
    <col min="3079" max="3079" width="8.85546875" customWidth="1"/>
    <col min="3080" max="3081" width="7.140625" customWidth="1"/>
    <col min="3082" max="3082" width="12.42578125" customWidth="1"/>
    <col min="3083" max="3083" width="13.42578125" customWidth="1"/>
    <col min="3084" max="3153" width="8.85546875" customWidth="1"/>
    <col min="3329" max="3329" width="6.28515625" bestFit="1" customWidth="1"/>
    <col min="3330" max="3330" width="9.28515625" customWidth="1"/>
    <col min="3331" max="3331" width="29.7109375" customWidth="1"/>
    <col min="3332" max="3332" width="7.85546875" customWidth="1"/>
    <col min="3333" max="3333" width="7.140625" customWidth="1"/>
    <col min="3334" max="3334" width="9.42578125" customWidth="1"/>
    <col min="3335" max="3335" width="8.85546875" customWidth="1"/>
    <col min="3336" max="3337" width="7.140625" customWidth="1"/>
    <col min="3338" max="3338" width="12.42578125" customWidth="1"/>
    <col min="3339" max="3339" width="13.42578125" customWidth="1"/>
    <col min="3340" max="3409" width="8.85546875" customWidth="1"/>
    <col min="3585" max="3585" width="6.28515625" bestFit="1" customWidth="1"/>
    <col min="3586" max="3586" width="9.28515625" customWidth="1"/>
    <col min="3587" max="3587" width="29.7109375" customWidth="1"/>
    <col min="3588" max="3588" width="7.85546875" customWidth="1"/>
    <col min="3589" max="3589" width="7.140625" customWidth="1"/>
    <col min="3590" max="3590" width="9.42578125" customWidth="1"/>
    <col min="3591" max="3591" width="8.85546875" customWidth="1"/>
    <col min="3592" max="3593" width="7.140625" customWidth="1"/>
    <col min="3594" max="3594" width="12.42578125" customWidth="1"/>
    <col min="3595" max="3595" width="13.42578125" customWidth="1"/>
    <col min="3596" max="3665" width="8.85546875" customWidth="1"/>
    <col min="3841" max="3841" width="6.28515625" bestFit="1" customWidth="1"/>
    <col min="3842" max="3842" width="9.28515625" customWidth="1"/>
    <col min="3843" max="3843" width="29.7109375" customWidth="1"/>
    <col min="3844" max="3844" width="7.85546875" customWidth="1"/>
    <col min="3845" max="3845" width="7.140625" customWidth="1"/>
    <col min="3846" max="3846" width="9.42578125" customWidth="1"/>
    <col min="3847" max="3847" width="8.85546875" customWidth="1"/>
    <col min="3848" max="3849" width="7.140625" customWidth="1"/>
    <col min="3850" max="3850" width="12.42578125" customWidth="1"/>
    <col min="3851" max="3851" width="13.42578125" customWidth="1"/>
    <col min="3852" max="3921" width="8.85546875" customWidth="1"/>
    <col min="4097" max="4097" width="6.28515625" bestFit="1" customWidth="1"/>
    <col min="4098" max="4098" width="9.28515625" customWidth="1"/>
    <col min="4099" max="4099" width="29.7109375" customWidth="1"/>
    <col min="4100" max="4100" width="7.85546875" customWidth="1"/>
    <col min="4101" max="4101" width="7.140625" customWidth="1"/>
    <col min="4102" max="4102" width="9.42578125" customWidth="1"/>
    <col min="4103" max="4103" width="8.85546875" customWidth="1"/>
    <col min="4104" max="4105" width="7.140625" customWidth="1"/>
    <col min="4106" max="4106" width="12.42578125" customWidth="1"/>
    <col min="4107" max="4107" width="13.42578125" customWidth="1"/>
    <col min="4108" max="4177" width="8.85546875" customWidth="1"/>
    <col min="4353" max="4353" width="6.28515625" bestFit="1" customWidth="1"/>
    <col min="4354" max="4354" width="9.28515625" customWidth="1"/>
    <col min="4355" max="4355" width="29.7109375" customWidth="1"/>
    <col min="4356" max="4356" width="7.85546875" customWidth="1"/>
    <col min="4357" max="4357" width="7.140625" customWidth="1"/>
    <col min="4358" max="4358" width="9.42578125" customWidth="1"/>
    <col min="4359" max="4359" width="8.85546875" customWidth="1"/>
    <col min="4360" max="4361" width="7.140625" customWidth="1"/>
    <col min="4362" max="4362" width="12.42578125" customWidth="1"/>
    <col min="4363" max="4363" width="13.42578125" customWidth="1"/>
    <col min="4364" max="4433" width="8.85546875" customWidth="1"/>
    <col min="4609" max="4609" width="6.28515625" bestFit="1" customWidth="1"/>
    <col min="4610" max="4610" width="9.28515625" customWidth="1"/>
    <col min="4611" max="4611" width="29.7109375" customWidth="1"/>
    <col min="4612" max="4612" width="7.85546875" customWidth="1"/>
    <col min="4613" max="4613" width="7.140625" customWidth="1"/>
    <col min="4614" max="4614" width="9.42578125" customWidth="1"/>
    <col min="4615" max="4615" width="8.85546875" customWidth="1"/>
    <col min="4616" max="4617" width="7.140625" customWidth="1"/>
    <col min="4618" max="4618" width="12.42578125" customWidth="1"/>
    <col min="4619" max="4619" width="13.42578125" customWidth="1"/>
    <col min="4620" max="4689" width="8.85546875" customWidth="1"/>
    <col min="4865" max="4865" width="6.28515625" bestFit="1" customWidth="1"/>
    <col min="4866" max="4866" width="9.28515625" customWidth="1"/>
    <col min="4867" max="4867" width="29.7109375" customWidth="1"/>
    <col min="4868" max="4868" width="7.85546875" customWidth="1"/>
    <col min="4869" max="4869" width="7.140625" customWidth="1"/>
    <col min="4870" max="4870" width="9.42578125" customWidth="1"/>
    <col min="4871" max="4871" width="8.85546875" customWidth="1"/>
    <col min="4872" max="4873" width="7.140625" customWidth="1"/>
    <col min="4874" max="4874" width="12.42578125" customWidth="1"/>
    <col min="4875" max="4875" width="13.42578125" customWidth="1"/>
    <col min="4876" max="4945" width="8.85546875" customWidth="1"/>
    <col min="5121" max="5121" width="6.28515625" bestFit="1" customWidth="1"/>
    <col min="5122" max="5122" width="9.28515625" customWidth="1"/>
    <col min="5123" max="5123" width="29.7109375" customWidth="1"/>
    <col min="5124" max="5124" width="7.85546875" customWidth="1"/>
    <col min="5125" max="5125" width="7.140625" customWidth="1"/>
    <col min="5126" max="5126" width="9.42578125" customWidth="1"/>
    <col min="5127" max="5127" width="8.85546875" customWidth="1"/>
    <col min="5128" max="5129" width="7.140625" customWidth="1"/>
    <col min="5130" max="5130" width="12.42578125" customWidth="1"/>
    <col min="5131" max="5131" width="13.42578125" customWidth="1"/>
    <col min="5132" max="5201" width="8.85546875" customWidth="1"/>
    <col min="5377" max="5377" width="6.28515625" bestFit="1" customWidth="1"/>
    <col min="5378" max="5378" width="9.28515625" customWidth="1"/>
    <col min="5379" max="5379" width="29.7109375" customWidth="1"/>
    <col min="5380" max="5380" width="7.85546875" customWidth="1"/>
    <col min="5381" max="5381" width="7.140625" customWidth="1"/>
    <col min="5382" max="5382" width="9.42578125" customWidth="1"/>
    <col min="5383" max="5383" width="8.85546875" customWidth="1"/>
    <col min="5384" max="5385" width="7.140625" customWidth="1"/>
    <col min="5386" max="5386" width="12.42578125" customWidth="1"/>
    <col min="5387" max="5387" width="13.42578125" customWidth="1"/>
    <col min="5388" max="5457" width="8.85546875" customWidth="1"/>
    <col min="5633" max="5633" width="6.28515625" bestFit="1" customWidth="1"/>
    <col min="5634" max="5634" width="9.28515625" customWidth="1"/>
    <col min="5635" max="5635" width="29.7109375" customWidth="1"/>
    <col min="5636" max="5636" width="7.85546875" customWidth="1"/>
    <col min="5637" max="5637" width="7.140625" customWidth="1"/>
    <col min="5638" max="5638" width="9.42578125" customWidth="1"/>
    <col min="5639" max="5639" width="8.85546875" customWidth="1"/>
    <col min="5640" max="5641" width="7.140625" customWidth="1"/>
    <col min="5642" max="5642" width="12.42578125" customWidth="1"/>
    <col min="5643" max="5643" width="13.42578125" customWidth="1"/>
    <col min="5644" max="5713" width="8.85546875" customWidth="1"/>
    <col min="5889" max="5889" width="6.28515625" bestFit="1" customWidth="1"/>
    <col min="5890" max="5890" width="9.28515625" customWidth="1"/>
    <col min="5891" max="5891" width="29.7109375" customWidth="1"/>
    <col min="5892" max="5892" width="7.85546875" customWidth="1"/>
    <col min="5893" max="5893" width="7.140625" customWidth="1"/>
    <col min="5894" max="5894" width="9.42578125" customWidth="1"/>
    <col min="5895" max="5895" width="8.85546875" customWidth="1"/>
    <col min="5896" max="5897" width="7.140625" customWidth="1"/>
    <col min="5898" max="5898" width="12.42578125" customWidth="1"/>
    <col min="5899" max="5899" width="13.42578125" customWidth="1"/>
    <col min="5900" max="5969" width="8.85546875" customWidth="1"/>
    <col min="6145" max="6145" width="6.28515625" bestFit="1" customWidth="1"/>
    <col min="6146" max="6146" width="9.28515625" customWidth="1"/>
    <col min="6147" max="6147" width="29.7109375" customWidth="1"/>
    <col min="6148" max="6148" width="7.85546875" customWidth="1"/>
    <col min="6149" max="6149" width="7.140625" customWidth="1"/>
    <col min="6150" max="6150" width="9.42578125" customWidth="1"/>
    <col min="6151" max="6151" width="8.85546875" customWidth="1"/>
    <col min="6152" max="6153" width="7.140625" customWidth="1"/>
    <col min="6154" max="6154" width="12.42578125" customWidth="1"/>
    <col min="6155" max="6155" width="13.42578125" customWidth="1"/>
    <col min="6156" max="6225" width="8.85546875" customWidth="1"/>
    <col min="6401" max="6401" width="6.28515625" bestFit="1" customWidth="1"/>
    <col min="6402" max="6402" width="9.28515625" customWidth="1"/>
    <col min="6403" max="6403" width="29.7109375" customWidth="1"/>
    <col min="6404" max="6404" width="7.85546875" customWidth="1"/>
    <col min="6405" max="6405" width="7.140625" customWidth="1"/>
    <col min="6406" max="6406" width="9.42578125" customWidth="1"/>
    <col min="6407" max="6407" width="8.85546875" customWidth="1"/>
    <col min="6408" max="6409" width="7.140625" customWidth="1"/>
    <col min="6410" max="6410" width="12.42578125" customWidth="1"/>
    <col min="6411" max="6411" width="13.42578125" customWidth="1"/>
    <col min="6412" max="6481" width="8.85546875" customWidth="1"/>
    <col min="6657" max="6657" width="6.28515625" bestFit="1" customWidth="1"/>
    <col min="6658" max="6658" width="9.28515625" customWidth="1"/>
    <col min="6659" max="6659" width="29.7109375" customWidth="1"/>
    <col min="6660" max="6660" width="7.85546875" customWidth="1"/>
    <col min="6661" max="6661" width="7.140625" customWidth="1"/>
    <col min="6662" max="6662" width="9.42578125" customWidth="1"/>
    <col min="6663" max="6663" width="8.85546875" customWidth="1"/>
    <col min="6664" max="6665" width="7.140625" customWidth="1"/>
    <col min="6666" max="6666" width="12.42578125" customWidth="1"/>
    <col min="6667" max="6667" width="13.42578125" customWidth="1"/>
    <col min="6668" max="6737" width="8.85546875" customWidth="1"/>
    <col min="6913" max="6913" width="6.28515625" bestFit="1" customWidth="1"/>
    <col min="6914" max="6914" width="9.28515625" customWidth="1"/>
    <col min="6915" max="6915" width="29.7109375" customWidth="1"/>
    <col min="6916" max="6916" width="7.85546875" customWidth="1"/>
    <col min="6917" max="6917" width="7.140625" customWidth="1"/>
    <col min="6918" max="6918" width="9.42578125" customWidth="1"/>
    <col min="6919" max="6919" width="8.85546875" customWidth="1"/>
    <col min="6920" max="6921" width="7.140625" customWidth="1"/>
    <col min="6922" max="6922" width="12.42578125" customWidth="1"/>
    <col min="6923" max="6923" width="13.42578125" customWidth="1"/>
    <col min="6924" max="6993" width="8.85546875" customWidth="1"/>
    <col min="7169" max="7169" width="6.28515625" bestFit="1" customWidth="1"/>
    <col min="7170" max="7170" width="9.28515625" customWidth="1"/>
    <col min="7171" max="7171" width="29.7109375" customWidth="1"/>
    <col min="7172" max="7172" width="7.85546875" customWidth="1"/>
    <col min="7173" max="7173" width="7.140625" customWidth="1"/>
    <col min="7174" max="7174" width="9.42578125" customWidth="1"/>
    <col min="7175" max="7175" width="8.85546875" customWidth="1"/>
    <col min="7176" max="7177" width="7.140625" customWidth="1"/>
    <col min="7178" max="7178" width="12.42578125" customWidth="1"/>
    <col min="7179" max="7179" width="13.42578125" customWidth="1"/>
    <col min="7180" max="7249" width="8.85546875" customWidth="1"/>
    <col min="7425" max="7425" width="6.28515625" bestFit="1" customWidth="1"/>
    <col min="7426" max="7426" width="9.28515625" customWidth="1"/>
    <col min="7427" max="7427" width="29.7109375" customWidth="1"/>
    <col min="7428" max="7428" width="7.85546875" customWidth="1"/>
    <col min="7429" max="7429" width="7.140625" customWidth="1"/>
    <col min="7430" max="7430" width="9.42578125" customWidth="1"/>
    <col min="7431" max="7431" width="8.85546875" customWidth="1"/>
    <col min="7432" max="7433" width="7.140625" customWidth="1"/>
    <col min="7434" max="7434" width="12.42578125" customWidth="1"/>
    <col min="7435" max="7435" width="13.42578125" customWidth="1"/>
    <col min="7436" max="7505" width="8.85546875" customWidth="1"/>
    <col min="7681" max="7681" width="6.28515625" bestFit="1" customWidth="1"/>
    <col min="7682" max="7682" width="9.28515625" customWidth="1"/>
    <col min="7683" max="7683" width="29.7109375" customWidth="1"/>
    <col min="7684" max="7684" width="7.85546875" customWidth="1"/>
    <col min="7685" max="7685" width="7.140625" customWidth="1"/>
    <col min="7686" max="7686" width="9.42578125" customWidth="1"/>
    <col min="7687" max="7687" width="8.85546875" customWidth="1"/>
    <col min="7688" max="7689" width="7.140625" customWidth="1"/>
    <col min="7690" max="7690" width="12.42578125" customWidth="1"/>
    <col min="7691" max="7691" width="13.42578125" customWidth="1"/>
    <col min="7692" max="7761" width="8.85546875" customWidth="1"/>
    <col min="7937" max="7937" width="6.28515625" bestFit="1" customWidth="1"/>
    <col min="7938" max="7938" width="9.28515625" customWidth="1"/>
    <col min="7939" max="7939" width="29.7109375" customWidth="1"/>
    <col min="7940" max="7940" width="7.85546875" customWidth="1"/>
    <col min="7941" max="7941" width="7.140625" customWidth="1"/>
    <col min="7942" max="7942" width="9.42578125" customWidth="1"/>
    <col min="7943" max="7943" width="8.85546875" customWidth="1"/>
    <col min="7944" max="7945" width="7.140625" customWidth="1"/>
    <col min="7946" max="7946" width="12.42578125" customWidth="1"/>
    <col min="7947" max="7947" width="13.42578125" customWidth="1"/>
    <col min="7948" max="8017" width="8.85546875" customWidth="1"/>
    <col min="8193" max="8193" width="6.28515625" bestFit="1" customWidth="1"/>
    <col min="8194" max="8194" width="9.28515625" customWidth="1"/>
    <col min="8195" max="8195" width="29.7109375" customWidth="1"/>
    <col min="8196" max="8196" width="7.85546875" customWidth="1"/>
    <col min="8197" max="8197" width="7.140625" customWidth="1"/>
    <col min="8198" max="8198" width="9.42578125" customWidth="1"/>
    <col min="8199" max="8199" width="8.85546875" customWidth="1"/>
    <col min="8200" max="8201" width="7.140625" customWidth="1"/>
    <col min="8202" max="8202" width="12.42578125" customWidth="1"/>
    <col min="8203" max="8203" width="13.42578125" customWidth="1"/>
    <col min="8204" max="8273" width="8.85546875" customWidth="1"/>
    <col min="8449" max="8449" width="6.28515625" bestFit="1" customWidth="1"/>
    <col min="8450" max="8450" width="9.28515625" customWidth="1"/>
    <col min="8451" max="8451" width="29.7109375" customWidth="1"/>
    <col min="8452" max="8452" width="7.85546875" customWidth="1"/>
    <col min="8453" max="8453" width="7.140625" customWidth="1"/>
    <col min="8454" max="8454" width="9.42578125" customWidth="1"/>
    <col min="8455" max="8455" width="8.85546875" customWidth="1"/>
    <col min="8456" max="8457" width="7.140625" customWidth="1"/>
    <col min="8458" max="8458" width="12.42578125" customWidth="1"/>
    <col min="8459" max="8459" width="13.42578125" customWidth="1"/>
    <col min="8460" max="8529" width="8.85546875" customWidth="1"/>
    <col min="8705" max="8705" width="6.28515625" bestFit="1" customWidth="1"/>
    <col min="8706" max="8706" width="9.28515625" customWidth="1"/>
    <col min="8707" max="8707" width="29.7109375" customWidth="1"/>
    <col min="8708" max="8708" width="7.85546875" customWidth="1"/>
    <col min="8709" max="8709" width="7.140625" customWidth="1"/>
    <col min="8710" max="8710" width="9.42578125" customWidth="1"/>
    <col min="8711" max="8711" width="8.85546875" customWidth="1"/>
    <col min="8712" max="8713" width="7.140625" customWidth="1"/>
    <col min="8714" max="8714" width="12.42578125" customWidth="1"/>
    <col min="8715" max="8715" width="13.42578125" customWidth="1"/>
    <col min="8716" max="8785" width="8.85546875" customWidth="1"/>
    <col min="8961" max="8961" width="6.28515625" bestFit="1" customWidth="1"/>
    <col min="8962" max="8962" width="9.28515625" customWidth="1"/>
    <col min="8963" max="8963" width="29.7109375" customWidth="1"/>
    <col min="8964" max="8964" width="7.85546875" customWidth="1"/>
    <col min="8965" max="8965" width="7.140625" customWidth="1"/>
    <col min="8966" max="8966" width="9.42578125" customWidth="1"/>
    <col min="8967" max="8967" width="8.85546875" customWidth="1"/>
    <col min="8968" max="8969" width="7.140625" customWidth="1"/>
    <col min="8970" max="8970" width="12.42578125" customWidth="1"/>
    <col min="8971" max="8971" width="13.42578125" customWidth="1"/>
    <col min="8972" max="9041" width="8.85546875" customWidth="1"/>
    <col min="9217" max="9217" width="6.28515625" bestFit="1" customWidth="1"/>
    <col min="9218" max="9218" width="9.28515625" customWidth="1"/>
    <col min="9219" max="9219" width="29.7109375" customWidth="1"/>
    <col min="9220" max="9220" width="7.85546875" customWidth="1"/>
    <col min="9221" max="9221" width="7.140625" customWidth="1"/>
    <col min="9222" max="9222" width="9.42578125" customWidth="1"/>
    <col min="9223" max="9223" width="8.85546875" customWidth="1"/>
    <col min="9224" max="9225" width="7.140625" customWidth="1"/>
    <col min="9226" max="9226" width="12.42578125" customWidth="1"/>
    <col min="9227" max="9227" width="13.42578125" customWidth="1"/>
    <col min="9228" max="9297" width="8.85546875" customWidth="1"/>
    <col min="9473" max="9473" width="6.28515625" bestFit="1" customWidth="1"/>
    <col min="9474" max="9474" width="9.28515625" customWidth="1"/>
    <col min="9475" max="9475" width="29.7109375" customWidth="1"/>
    <col min="9476" max="9476" width="7.85546875" customWidth="1"/>
    <col min="9477" max="9477" width="7.140625" customWidth="1"/>
    <col min="9478" max="9478" width="9.42578125" customWidth="1"/>
    <col min="9479" max="9479" width="8.85546875" customWidth="1"/>
    <col min="9480" max="9481" width="7.140625" customWidth="1"/>
    <col min="9482" max="9482" width="12.42578125" customWidth="1"/>
    <col min="9483" max="9483" width="13.42578125" customWidth="1"/>
    <col min="9484" max="9553" width="8.85546875" customWidth="1"/>
    <col min="9729" max="9729" width="6.28515625" bestFit="1" customWidth="1"/>
    <col min="9730" max="9730" width="9.28515625" customWidth="1"/>
    <col min="9731" max="9731" width="29.7109375" customWidth="1"/>
    <col min="9732" max="9732" width="7.85546875" customWidth="1"/>
    <col min="9733" max="9733" width="7.140625" customWidth="1"/>
    <col min="9734" max="9734" width="9.42578125" customWidth="1"/>
    <col min="9735" max="9735" width="8.85546875" customWidth="1"/>
    <col min="9736" max="9737" width="7.140625" customWidth="1"/>
    <col min="9738" max="9738" width="12.42578125" customWidth="1"/>
    <col min="9739" max="9739" width="13.42578125" customWidth="1"/>
    <col min="9740" max="9809" width="8.85546875" customWidth="1"/>
    <col min="9985" max="9985" width="6.28515625" bestFit="1" customWidth="1"/>
    <col min="9986" max="9986" width="9.28515625" customWidth="1"/>
    <col min="9987" max="9987" width="29.7109375" customWidth="1"/>
    <col min="9988" max="9988" width="7.85546875" customWidth="1"/>
    <col min="9989" max="9989" width="7.140625" customWidth="1"/>
    <col min="9990" max="9990" width="9.42578125" customWidth="1"/>
    <col min="9991" max="9991" width="8.85546875" customWidth="1"/>
    <col min="9992" max="9993" width="7.140625" customWidth="1"/>
    <col min="9994" max="9994" width="12.42578125" customWidth="1"/>
    <col min="9995" max="9995" width="13.42578125" customWidth="1"/>
    <col min="9996" max="10065" width="8.85546875" customWidth="1"/>
    <col min="10241" max="10241" width="6.28515625" bestFit="1" customWidth="1"/>
    <col min="10242" max="10242" width="9.28515625" customWidth="1"/>
    <col min="10243" max="10243" width="29.7109375" customWidth="1"/>
    <col min="10244" max="10244" width="7.85546875" customWidth="1"/>
    <col min="10245" max="10245" width="7.140625" customWidth="1"/>
    <col min="10246" max="10246" width="9.42578125" customWidth="1"/>
    <col min="10247" max="10247" width="8.85546875" customWidth="1"/>
    <col min="10248" max="10249" width="7.140625" customWidth="1"/>
    <col min="10250" max="10250" width="12.42578125" customWidth="1"/>
    <col min="10251" max="10251" width="13.42578125" customWidth="1"/>
    <col min="10252" max="10321" width="8.85546875" customWidth="1"/>
    <col min="10497" max="10497" width="6.28515625" bestFit="1" customWidth="1"/>
    <col min="10498" max="10498" width="9.28515625" customWidth="1"/>
    <col min="10499" max="10499" width="29.7109375" customWidth="1"/>
    <col min="10500" max="10500" width="7.85546875" customWidth="1"/>
    <col min="10501" max="10501" width="7.140625" customWidth="1"/>
    <col min="10502" max="10502" width="9.42578125" customWidth="1"/>
    <col min="10503" max="10503" width="8.85546875" customWidth="1"/>
    <col min="10504" max="10505" width="7.140625" customWidth="1"/>
    <col min="10506" max="10506" width="12.42578125" customWidth="1"/>
    <col min="10507" max="10507" width="13.42578125" customWidth="1"/>
    <col min="10508" max="10577" width="8.85546875" customWidth="1"/>
    <col min="10753" max="10753" width="6.28515625" bestFit="1" customWidth="1"/>
    <col min="10754" max="10754" width="9.28515625" customWidth="1"/>
    <col min="10755" max="10755" width="29.7109375" customWidth="1"/>
    <col min="10756" max="10756" width="7.85546875" customWidth="1"/>
    <col min="10757" max="10757" width="7.140625" customWidth="1"/>
    <col min="10758" max="10758" width="9.42578125" customWidth="1"/>
    <col min="10759" max="10759" width="8.85546875" customWidth="1"/>
    <col min="10760" max="10761" width="7.140625" customWidth="1"/>
    <col min="10762" max="10762" width="12.42578125" customWidth="1"/>
    <col min="10763" max="10763" width="13.42578125" customWidth="1"/>
    <col min="10764" max="10833" width="8.85546875" customWidth="1"/>
    <col min="11009" max="11009" width="6.28515625" bestFit="1" customWidth="1"/>
    <col min="11010" max="11010" width="9.28515625" customWidth="1"/>
    <col min="11011" max="11011" width="29.7109375" customWidth="1"/>
    <col min="11012" max="11012" width="7.85546875" customWidth="1"/>
    <col min="11013" max="11013" width="7.140625" customWidth="1"/>
    <col min="11014" max="11014" width="9.42578125" customWidth="1"/>
    <col min="11015" max="11015" width="8.85546875" customWidth="1"/>
    <col min="11016" max="11017" width="7.140625" customWidth="1"/>
    <col min="11018" max="11018" width="12.42578125" customWidth="1"/>
    <col min="11019" max="11019" width="13.42578125" customWidth="1"/>
    <col min="11020" max="11089" width="8.85546875" customWidth="1"/>
    <col min="11265" max="11265" width="6.28515625" bestFit="1" customWidth="1"/>
    <col min="11266" max="11266" width="9.28515625" customWidth="1"/>
    <col min="11267" max="11267" width="29.7109375" customWidth="1"/>
    <col min="11268" max="11268" width="7.85546875" customWidth="1"/>
    <col min="11269" max="11269" width="7.140625" customWidth="1"/>
    <col min="11270" max="11270" width="9.42578125" customWidth="1"/>
    <col min="11271" max="11271" width="8.85546875" customWidth="1"/>
    <col min="11272" max="11273" width="7.140625" customWidth="1"/>
    <col min="11274" max="11274" width="12.42578125" customWidth="1"/>
    <col min="11275" max="11275" width="13.42578125" customWidth="1"/>
    <col min="11276" max="11345" width="8.85546875" customWidth="1"/>
    <col min="11521" max="11521" width="6.28515625" bestFit="1" customWidth="1"/>
    <col min="11522" max="11522" width="9.28515625" customWidth="1"/>
    <col min="11523" max="11523" width="29.7109375" customWidth="1"/>
    <col min="11524" max="11524" width="7.85546875" customWidth="1"/>
    <col min="11525" max="11525" width="7.140625" customWidth="1"/>
    <col min="11526" max="11526" width="9.42578125" customWidth="1"/>
    <col min="11527" max="11527" width="8.85546875" customWidth="1"/>
    <col min="11528" max="11529" width="7.140625" customWidth="1"/>
    <col min="11530" max="11530" width="12.42578125" customWidth="1"/>
    <col min="11531" max="11531" width="13.42578125" customWidth="1"/>
    <col min="11532" max="11601" width="8.85546875" customWidth="1"/>
    <col min="11777" max="11777" width="6.28515625" bestFit="1" customWidth="1"/>
    <col min="11778" max="11778" width="9.28515625" customWidth="1"/>
    <col min="11779" max="11779" width="29.7109375" customWidth="1"/>
    <col min="11780" max="11780" width="7.85546875" customWidth="1"/>
    <col min="11781" max="11781" width="7.140625" customWidth="1"/>
    <col min="11782" max="11782" width="9.42578125" customWidth="1"/>
    <col min="11783" max="11783" width="8.85546875" customWidth="1"/>
    <col min="11784" max="11785" width="7.140625" customWidth="1"/>
    <col min="11786" max="11786" width="12.42578125" customWidth="1"/>
    <col min="11787" max="11787" width="13.42578125" customWidth="1"/>
    <col min="11788" max="11857" width="8.85546875" customWidth="1"/>
    <col min="12033" max="12033" width="6.28515625" bestFit="1" customWidth="1"/>
    <col min="12034" max="12034" width="9.28515625" customWidth="1"/>
    <col min="12035" max="12035" width="29.7109375" customWidth="1"/>
    <col min="12036" max="12036" width="7.85546875" customWidth="1"/>
    <col min="12037" max="12037" width="7.140625" customWidth="1"/>
    <col min="12038" max="12038" width="9.42578125" customWidth="1"/>
    <col min="12039" max="12039" width="8.85546875" customWidth="1"/>
    <col min="12040" max="12041" width="7.140625" customWidth="1"/>
    <col min="12042" max="12042" width="12.42578125" customWidth="1"/>
    <col min="12043" max="12043" width="13.42578125" customWidth="1"/>
    <col min="12044" max="12113" width="8.85546875" customWidth="1"/>
    <col min="12289" max="12289" width="6.28515625" bestFit="1" customWidth="1"/>
    <col min="12290" max="12290" width="9.28515625" customWidth="1"/>
    <col min="12291" max="12291" width="29.7109375" customWidth="1"/>
    <col min="12292" max="12292" width="7.85546875" customWidth="1"/>
    <col min="12293" max="12293" width="7.140625" customWidth="1"/>
    <col min="12294" max="12294" width="9.42578125" customWidth="1"/>
    <col min="12295" max="12295" width="8.85546875" customWidth="1"/>
    <col min="12296" max="12297" width="7.140625" customWidth="1"/>
    <col min="12298" max="12298" width="12.42578125" customWidth="1"/>
    <col min="12299" max="12299" width="13.42578125" customWidth="1"/>
    <col min="12300" max="12369" width="8.85546875" customWidth="1"/>
    <col min="12545" max="12545" width="6.28515625" bestFit="1" customWidth="1"/>
    <col min="12546" max="12546" width="9.28515625" customWidth="1"/>
    <col min="12547" max="12547" width="29.7109375" customWidth="1"/>
    <col min="12548" max="12548" width="7.85546875" customWidth="1"/>
    <col min="12549" max="12549" width="7.140625" customWidth="1"/>
    <col min="12550" max="12550" width="9.42578125" customWidth="1"/>
    <col min="12551" max="12551" width="8.85546875" customWidth="1"/>
    <col min="12552" max="12553" width="7.140625" customWidth="1"/>
    <col min="12554" max="12554" width="12.42578125" customWidth="1"/>
    <col min="12555" max="12555" width="13.42578125" customWidth="1"/>
    <col min="12556" max="12625" width="8.85546875" customWidth="1"/>
    <col min="12801" max="12801" width="6.28515625" bestFit="1" customWidth="1"/>
    <col min="12802" max="12802" width="9.28515625" customWidth="1"/>
    <col min="12803" max="12803" width="29.7109375" customWidth="1"/>
    <col min="12804" max="12804" width="7.85546875" customWidth="1"/>
    <col min="12805" max="12805" width="7.140625" customWidth="1"/>
    <col min="12806" max="12806" width="9.42578125" customWidth="1"/>
    <col min="12807" max="12807" width="8.85546875" customWidth="1"/>
    <col min="12808" max="12809" width="7.140625" customWidth="1"/>
    <col min="12810" max="12810" width="12.42578125" customWidth="1"/>
    <col min="12811" max="12811" width="13.42578125" customWidth="1"/>
    <col min="12812" max="12881" width="8.85546875" customWidth="1"/>
    <col min="13057" max="13057" width="6.28515625" bestFit="1" customWidth="1"/>
    <col min="13058" max="13058" width="9.28515625" customWidth="1"/>
    <col min="13059" max="13059" width="29.7109375" customWidth="1"/>
    <col min="13060" max="13060" width="7.85546875" customWidth="1"/>
    <col min="13061" max="13061" width="7.140625" customWidth="1"/>
    <col min="13062" max="13062" width="9.42578125" customWidth="1"/>
    <col min="13063" max="13063" width="8.85546875" customWidth="1"/>
    <col min="13064" max="13065" width="7.140625" customWidth="1"/>
    <col min="13066" max="13066" width="12.42578125" customWidth="1"/>
    <col min="13067" max="13067" width="13.42578125" customWidth="1"/>
    <col min="13068" max="13137" width="8.85546875" customWidth="1"/>
    <col min="13313" max="13313" width="6.28515625" bestFit="1" customWidth="1"/>
    <col min="13314" max="13314" width="9.28515625" customWidth="1"/>
    <col min="13315" max="13315" width="29.7109375" customWidth="1"/>
    <col min="13316" max="13316" width="7.85546875" customWidth="1"/>
    <col min="13317" max="13317" width="7.140625" customWidth="1"/>
    <col min="13318" max="13318" width="9.42578125" customWidth="1"/>
    <col min="13319" max="13319" width="8.85546875" customWidth="1"/>
    <col min="13320" max="13321" width="7.140625" customWidth="1"/>
    <col min="13322" max="13322" width="12.42578125" customWidth="1"/>
    <col min="13323" max="13323" width="13.42578125" customWidth="1"/>
    <col min="13324" max="13393" width="8.85546875" customWidth="1"/>
    <col min="13569" max="13569" width="6.28515625" bestFit="1" customWidth="1"/>
    <col min="13570" max="13570" width="9.28515625" customWidth="1"/>
    <col min="13571" max="13571" width="29.7109375" customWidth="1"/>
    <col min="13572" max="13572" width="7.85546875" customWidth="1"/>
    <col min="13573" max="13573" width="7.140625" customWidth="1"/>
    <col min="13574" max="13574" width="9.42578125" customWidth="1"/>
    <col min="13575" max="13575" width="8.85546875" customWidth="1"/>
    <col min="13576" max="13577" width="7.140625" customWidth="1"/>
    <col min="13578" max="13578" width="12.42578125" customWidth="1"/>
    <col min="13579" max="13579" width="13.42578125" customWidth="1"/>
    <col min="13580" max="13649" width="8.85546875" customWidth="1"/>
    <col min="13825" max="13825" width="6.28515625" bestFit="1" customWidth="1"/>
    <col min="13826" max="13826" width="9.28515625" customWidth="1"/>
    <col min="13827" max="13827" width="29.7109375" customWidth="1"/>
    <col min="13828" max="13828" width="7.85546875" customWidth="1"/>
    <col min="13829" max="13829" width="7.140625" customWidth="1"/>
    <col min="13830" max="13830" width="9.42578125" customWidth="1"/>
    <col min="13831" max="13831" width="8.85546875" customWidth="1"/>
    <col min="13832" max="13833" width="7.140625" customWidth="1"/>
    <col min="13834" max="13834" width="12.42578125" customWidth="1"/>
    <col min="13835" max="13835" width="13.42578125" customWidth="1"/>
    <col min="13836" max="13905" width="8.85546875" customWidth="1"/>
    <col min="14081" max="14081" width="6.28515625" bestFit="1" customWidth="1"/>
    <col min="14082" max="14082" width="9.28515625" customWidth="1"/>
    <col min="14083" max="14083" width="29.7109375" customWidth="1"/>
    <col min="14084" max="14084" width="7.85546875" customWidth="1"/>
    <col min="14085" max="14085" width="7.140625" customWidth="1"/>
    <col min="14086" max="14086" width="9.42578125" customWidth="1"/>
    <col min="14087" max="14087" width="8.85546875" customWidth="1"/>
    <col min="14088" max="14089" width="7.140625" customWidth="1"/>
    <col min="14090" max="14090" width="12.42578125" customWidth="1"/>
    <col min="14091" max="14091" width="13.42578125" customWidth="1"/>
    <col min="14092" max="14161" width="8.85546875" customWidth="1"/>
    <col min="14337" max="14337" width="6.28515625" bestFit="1" customWidth="1"/>
    <col min="14338" max="14338" width="9.28515625" customWidth="1"/>
    <col min="14339" max="14339" width="29.7109375" customWidth="1"/>
    <col min="14340" max="14340" width="7.85546875" customWidth="1"/>
    <col min="14341" max="14341" width="7.140625" customWidth="1"/>
    <col min="14342" max="14342" width="9.42578125" customWidth="1"/>
    <col min="14343" max="14343" width="8.85546875" customWidth="1"/>
    <col min="14344" max="14345" width="7.140625" customWidth="1"/>
    <col min="14346" max="14346" width="12.42578125" customWidth="1"/>
    <col min="14347" max="14347" width="13.42578125" customWidth="1"/>
    <col min="14348" max="14417" width="8.85546875" customWidth="1"/>
    <col min="14593" max="14593" width="6.28515625" bestFit="1" customWidth="1"/>
    <col min="14594" max="14594" width="9.28515625" customWidth="1"/>
    <col min="14595" max="14595" width="29.7109375" customWidth="1"/>
    <col min="14596" max="14596" width="7.85546875" customWidth="1"/>
    <col min="14597" max="14597" width="7.140625" customWidth="1"/>
    <col min="14598" max="14598" width="9.42578125" customWidth="1"/>
    <col min="14599" max="14599" width="8.85546875" customWidth="1"/>
    <col min="14600" max="14601" width="7.140625" customWidth="1"/>
    <col min="14602" max="14602" width="12.42578125" customWidth="1"/>
    <col min="14603" max="14603" width="13.42578125" customWidth="1"/>
    <col min="14604" max="14673" width="8.85546875" customWidth="1"/>
    <col min="14849" max="14849" width="6.28515625" bestFit="1" customWidth="1"/>
    <col min="14850" max="14850" width="9.28515625" customWidth="1"/>
    <col min="14851" max="14851" width="29.7109375" customWidth="1"/>
    <col min="14852" max="14852" width="7.85546875" customWidth="1"/>
    <col min="14853" max="14853" width="7.140625" customWidth="1"/>
    <col min="14854" max="14854" width="9.42578125" customWidth="1"/>
    <col min="14855" max="14855" width="8.85546875" customWidth="1"/>
    <col min="14856" max="14857" width="7.140625" customWidth="1"/>
    <col min="14858" max="14858" width="12.42578125" customWidth="1"/>
    <col min="14859" max="14859" width="13.42578125" customWidth="1"/>
    <col min="14860" max="14929" width="8.85546875" customWidth="1"/>
    <col min="15105" max="15105" width="6.28515625" bestFit="1" customWidth="1"/>
    <col min="15106" max="15106" width="9.28515625" customWidth="1"/>
    <col min="15107" max="15107" width="29.7109375" customWidth="1"/>
    <col min="15108" max="15108" width="7.85546875" customWidth="1"/>
    <col min="15109" max="15109" width="7.140625" customWidth="1"/>
    <col min="15110" max="15110" width="9.42578125" customWidth="1"/>
    <col min="15111" max="15111" width="8.85546875" customWidth="1"/>
    <col min="15112" max="15113" width="7.140625" customWidth="1"/>
    <col min="15114" max="15114" width="12.42578125" customWidth="1"/>
    <col min="15115" max="15115" width="13.42578125" customWidth="1"/>
    <col min="15116" max="15185" width="8.85546875" customWidth="1"/>
    <col min="15361" max="15361" width="6.28515625" bestFit="1" customWidth="1"/>
    <col min="15362" max="15362" width="9.28515625" customWidth="1"/>
    <col min="15363" max="15363" width="29.7109375" customWidth="1"/>
    <col min="15364" max="15364" width="7.85546875" customWidth="1"/>
    <col min="15365" max="15365" width="7.140625" customWidth="1"/>
    <col min="15366" max="15366" width="9.42578125" customWidth="1"/>
    <col min="15367" max="15367" width="8.85546875" customWidth="1"/>
    <col min="15368" max="15369" width="7.140625" customWidth="1"/>
    <col min="15370" max="15370" width="12.42578125" customWidth="1"/>
    <col min="15371" max="15371" width="13.42578125" customWidth="1"/>
    <col min="15372" max="15441" width="8.85546875" customWidth="1"/>
    <col min="15617" max="15617" width="6.28515625" bestFit="1" customWidth="1"/>
    <col min="15618" max="15618" width="9.28515625" customWidth="1"/>
    <col min="15619" max="15619" width="29.7109375" customWidth="1"/>
    <col min="15620" max="15620" width="7.85546875" customWidth="1"/>
    <col min="15621" max="15621" width="7.140625" customWidth="1"/>
    <col min="15622" max="15622" width="9.42578125" customWidth="1"/>
    <col min="15623" max="15623" width="8.85546875" customWidth="1"/>
    <col min="15624" max="15625" width="7.140625" customWidth="1"/>
    <col min="15626" max="15626" width="12.42578125" customWidth="1"/>
    <col min="15627" max="15627" width="13.42578125" customWidth="1"/>
    <col min="15628" max="15697" width="8.85546875" customWidth="1"/>
    <col min="15873" max="15873" width="6.28515625" bestFit="1" customWidth="1"/>
    <col min="15874" max="15874" width="9.28515625" customWidth="1"/>
    <col min="15875" max="15875" width="29.7109375" customWidth="1"/>
    <col min="15876" max="15876" width="7.85546875" customWidth="1"/>
    <col min="15877" max="15877" width="7.140625" customWidth="1"/>
    <col min="15878" max="15878" width="9.42578125" customWidth="1"/>
    <col min="15879" max="15879" width="8.85546875" customWidth="1"/>
    <col min="15880" max="15881" width="7.140625" customWidth="1"/>
    <col min="15882" max="15882" width="12.42578125" customWidth="1"/>
    <col min="15883" max="15883" width="13.42578125" customWidth="1"/>
    <col min="15884" max="15953" width="8.85546875" customWidth="1"/>
    <col min="16129" max="16129" width="6.28515625" bestFit="1" customWidth="1"/>
    <col min="16130" max="16130" width="9.28515625" customWidth="1"/>
    <col min="16131" max="16131" width="29.7109375" customWidth="1"/>
    <col min="16132" max="16132" width="7.85546875" customWidth="1"/>
    <col min="16133" max="16133" width="7.140625" customWidth="1"/>
    <col min="16134" max="16134" width="9.42578125" customWidth="1"/>
    <col min="16135" max="16135" width="8.85546875" customWidth="1"/>
    <col min="16136" max="16137" width="7.140625" customWidth="1"/>
    <col min="16138" max="16138" width="12.42578125" customWidth="1"/>
    <col min="16139" max="16139" width="13.42578125" customWidth="1"/>
    <col min="16140" max="16209" width="8.85546875" customWidth="1"/>
  </cols>
  <sheetData>
    <row r="1" spans="1:12" x14ac:dyDescent="0.25">
      <c r="A1" s="162" t="s">
        <v>43</v>
      </c>
      <c r="B1" s="92">
        <v>320001</v>
      </c>
      <c r="C1" s="346" t="s">
        <v>153</v>
      </c>
      <c r="D1" s="347"/>
      <c r="E1" s="347"/>
      <c r="F1" s="347"/>
      <c r="G1" s="347"/>
      <c r="H1" s="347"/>
      <c r="I1" s="347"/>
      <c r="J1" s="348"/>
      <c r="L1" s="119"/>
    </row>
    <row r="2" spans="1:12" ht="15.75" thickBot="1" x14ac:dyDescent="0.3">
      <c r="A2" s="349" t="s">
        <v>44</v>
      </c>
      <c r="B2" s="350"/>
      <c r="C2" s="351" t="s">
        <v>469</v>
      </c>
      <c r="D2" s="351"/>
      <c r="E2" s="351"/>
      <c r="F2" s="352"/>
      <c r="G2" s="114" t="s">
        <v>45</v>
      </c>
      <c r="H2" s="185" t="s">
        <v>204</v>
      </c>
      <c r="I2" s="353" t="s">
        <v>31</v>
      </c>
      <c r="J2" s="354"/>
    </row>
    <row r="3" spans="1:12" x14ac:dyDescent="0.25">
      <c r="A3" s="355" t="s">
        <v>46</v>
      </c>
      <c r="B3" s="356" t="s">
        <v>47</v>
      </c>
      <c r="C3" s="356" t="s">
        <v>48</v>
      </c>
      <c r="D3" s="357" t="s">
        <v>49</v>
      </c>
      <c r="E3" s="359" t="s">
        <v>50</v>
      </c>
      <c r="F3" s="360"/>
      <c r="G3" s="361"/>
      <c r="H3" s="359" t="s">
        <v>51</v>
      </c>
      <c r="I3" s="360"/>
      <c r="J3" s="362"/>
    </row>
    <row r="4" spans="1:12" x14ac:dyDescent="0.25">
      <c r="A4" s="321"/>
      <c r="B4" s="323"/>
      <c r="C4" s="323"/>
      <c r="D4" s="358"/>
      <c r="E4" s="111" t="s">
        <v>52</v>
      </c>
      <c r="F4" s="111" t="s">
        <v>53</v>
      </c>
      <c r="G4" s="111" t="s">
        <v>54</v>
      </c>
      <c r="H4" s="111" t="s">
        <v>53</v>
      </c>
      <c r="I4" s="111" t="s">
        <v>54</v>
      </c>
      <c r="J4" s="83" t="s">
        <v>55</v>
      </c>
    </row>
    <row r="5" spans="1:12" ht="45" x14ac:dyDescent="0.25">
      <c r="A5" s="161" t="s">
        <v>21</v>
      </c>
      <c r="B5" s="143" t="s">
        <v>202</v>
      </c>
      <c r="C5" s="144" t="s">
        <v>426</v>
      </c>
      <c r="D5" s="145"/>
      <c r="E5" s="146">
        <v>1</v>
      </c>
      <c r="F5" s="146">
        <v>0.2</v>
      </c>
      <c r="G5" s="146">
        <v>0.8</v>
      </c>
      <c r="H5" s="145"/>
      <c r="I5" s="145"/>
      <c r="J5" s="147">
        <f>ROUND(E5*(F5*H5)+(G5*I5),2)</f>
        <v>0</v>
      </c>
    </row>
    <row r="6" spans="1:12" ht="22.5" x14ac:dyDescent="0.25">
      <c r="A6" s="161" t="s">
        <v>21</v>
      </c>
      <c r="B6" s="116" t="s">
        <v>203</v>
      </c>
      <c r="C6" s="84" t="s">
        <v>427</v>
      </c>
      <c r="D6" s="113"/>
      <c r="E6" s="31">
        <v>1</v>
      </c>
      <c r="F6" s="31">
        <v>0.2</v>
      </c>
      <c r="G6" s="31">
        <v>0.8</v>
      </c>
      <c r="H6" s="113"/>
      <c r="I6" s="113"/>
      <c r="J6" s="148">
        <f>ROUND(E6*(F6*H6)+(G6*I6),2)</f>
        <v>0</v>
      </c>
    </row>
    <row r="7" spans="1:12" x14ac:dyDescent="0.25">
      <c r="A7" s="337" t="s">
        <v>56</v>
      </c>
      <c r="B7" s="338"/>
      <c r="C7" s="338"/>
      <c r="D7" s="338"/>
      <c r="E7" s="338"/>
      <c r="F7" s="338"/>
      <c r="G7" s="338"/>
      <c r="H7" s="338"/>
      <c r="I7" s="310"/>
      <c r="J7" s="86">
        <f>SUM(J4:J6)</f>
        <v>0</v>
      </c>
    </row>
    <row r="8" spans="1:12" ht="22.5" x14ac:dyDescent="0.25">
      <c r="A8" s="163" t="s">
        <v>46</v>
      </c>
      <c r="B8" s="87" t="s">
        <v>47</v>
      </c>
      <c r="C8" s="110" t="s">
        <v>57</v>
      </c>
      <c r="D8" s="110" t="s">
        <v>58</v>
      </c>
      <c r="E8" s="110" t="s">
        <v>18</v>
      </c>
      <c r="F8" s="88" t="s">
        <v>59</v>
      </c>
      <c r="G8" s="88" t="s">
        <v>60</v>
      </c>
      <c r="H8" s="339" t="s">
        <v>61</v>
      </c>
      <c r="I8" s="340"/>
      <c r="J8" s="89" t="s">
        <v>62</v>
      </c>
    </row>
    <row r="9" spans="1:12" ht="22.5" x14ac:dyDescent="0.25">
      <c r="A9" s="164" t="s">
        <v>102</v>
      </c>
      <c r="B9" s="143">
        <v>20067</v>
      </c>
      <c r="C9" s="144" t="s">
        <v>445</v>
      </c>
      <c r="D9" s="154" t="s">
        <v>362</v>
      </c>
      <c r="E9" s="115">
        <v>0.2</v>
      </c>
      <c r="F9" s="155"/>
      <c r="G9" s="156"/>
      <c r="H9" s="329">
        <f t="shared" ref="H9:H10" si="0">F9*(1+G9)</f>
        <v>0</v>
      </c>
      <c r="I9" s="330"/>
      <c r="J9" s="93">
        <f>ROUND(H9*E9,2)</f>
        <v>0</v>
      </c>
    </row>
    <row r="10" spans="1:12" x14ac:dyDescent="0.25">
      <c r="A10" s="161" t="s">
        <v>21</v>
      </c>
      <c r="B10" s="116" t="s">
        <v>63</v>
      </c>
      <c r="C10" s="84" t="s">
        <v>444</v>
      </c>
      <c r="D10" s="85" t="s">
        <v>362</v>
      </c>
      <c r="E10" s="157">
        <v>2.2000000000000002</v>
      </c>
      <c r="F10" s="91"/>
      <c r="G10" s="90"/>
      <c r="H10" s="335">
        <f t="shared" si="0"/>
        <v>0</v>
      </c>
      <c r="I10" s="336"/>
      <c r="J10" s="94">
        <f t="shared" ref="J10" si="1">ROUND(H10*E10,2)</f>
        <v>0</v>
      </c>
    </row>
    <row r="11" spans="1:12" x14ac:dyDescent="0.25">
      <c r="A11" s="309" t="s">
        <v>64</v>
      </c>
      <c r="B11" s="310"/>
      <c r="C11" s="311"/>
      <c r="D11" s="311"/>
      <c r="E11" s="311"/>
      <c r="F11" s="311"/>
      <c r="G11" s="311"/>
      <c r="H11" s="311"/>
      <c r="I11" s="311"/>
      <c r="J11" s="106">
        <f>SUM(J8:J10)</f>
        <v>0</v>
      </c>
      <c r="L11" s="129"/>
    </row>
    <row r="12" spans="1:12" x14ac:dyDescent="0.25">
      <c r="A12" s="341" t="s">
        <v>65</v>
      </c>
      <c r="B12" s="342"/>
      <c r="C12" s="342"/>
      <c r="D12" s="342"/>
      <c r="E12" s="342"/>
      <c r="F12" s="342"/>
      <c r="G12" s="342"/>
      <c r="H12" s="342"/>
      <c r="I12" s="184">
        <v>0.05</v>
      </c>
      <c r="J12" s="118">
        <f>ROUND(J11*I12,2)</f>
        <v>0</v>
      </c>
    </row>
    <row r="13" spans="1:12" x14ac:dyDescent="0.25">
      <c r="A13" s="343" t="s">
        <v>66</v>
      </c>
      <c r="B13" s="344"/>
      <c r="C13" s="345"/>
      <c r="D13" s="345"/>
      <c r="E13" s="345"/>
      <c r="F13" s="345"/>
      <c r="G13" s="345"/>
      <c r="H13" s="345"/>
      <c r="I13" s="345"/>
      <c r="J13" s="44">
        <v>13</v>
      </c>
    </row>
    <row r="14" spans="1:12" x14ac:dyDescent="0.25">
      <c r="A14" s="309" t="s">
        <v>67</v>
      </c>
      <c r="B14" s="310"/>
      <c r="C14" s="311"/>
      <c r="D14" s="311"/>
      <c r="E14" s="311"/>
      <c r="F14" s="311"/>
      <c r="G14" s="311"/>
      <c r="H14" s="311"/>
      <c r="I14" s="311"/>
      <c r="J14" s="86">
        <f>ROUND((J7+J11+J12)/J13,2)</f>
        <v>0</v>
      </c>
    </row>
    <row r="15" spans="1:12" x14ac:dyDescent="0.25">
      <c r="A15" s="163" t="s">
        <v>46</v>
      </c>
      <c r="B15" s="87" t="s">
        <v>47</v>
      </c>
      <c r="C15" s="110" t="s">
        <v>68</v>
      </c>
      <c r="D15" s="110" t="s">
        <v>58</v>
      </c>
      <c r="E15" s="315" t="s">
        <v>69</v>
      </c>
      <c r="F15" s="315"/>
      <c r="G15" s="315"/>
      <c r="H15" s="315" t="s">
        <v>70</v>
      </c>
      <c r="I15" s="315"/>
      <c r="J15" s="109" t="s">
        <v>55</v>
      </c>
    </row>
    <row r="16" spans="1:12" ht="22.5" x14ac:dyDescent="0.25">
      <c r="A16" s="164" t="s">
        <v>102</v>
      </c>
      <c r="B16" s="143">
        <v>10111</v>
      </c>
      <c r="C16" s="144" t="s">
        <v>411</v>
      </c>
      <c r="D16" s="154" t="s">
        <v>375</v>
      </c>
      <c r="E16" s="326">
        <v>1</v>
      </c>
      <c r="F16" s="327"/>
      <c r="G16" s="328"/>
      <c r="H16" s="329"/>
      <c r="I16" s="330"/>
      <c r="J16" s="93">
        <f t="shared" ref="J16" si="2">ROUND(H16*E16,2)</f>
        <v>0</v>
      </c>
    </row>
    <row r="17" spans="1:12" x14ac:dyDescent="0.25">
      <c r="A17" s="309" t="s">
        <v>71</v>
      </c>
      <c r="B17" s="310"/>
      <c r="C17" s="311"/>
      <c r="D17" s="311"/>
      <c r="E17" s="311"/>
      <c r="F17" s="311"/>
      <c r="G17" s="311"/>
      <c r="H17" s="311"/>
      <c r="I17" s="311"/>
      <c r="J17" s="86">
        <f>SUM(J15:J16)</f>
        <v>0</v>
      </c>
    </row>
    <row r="18" spans="1:12" x14ac:dyDescent="0.25">
      <c r="A18" s="163" t="s">
        <v>46</v>
      </c>
      <c r="B18" s="87" t="s">
        <v>47</v>
      </c>
      <c r="C18" s="110" t="s">
        <v>72</v>
      </c>
      <c r="D18" s="110" t="s">
        <v>58</v>
      </c>
      <c r="E18" s="315" t="s">
        <v>69</v>
      </c>
      <c r="F18" s="315"/>
      <c r="G18" s="315"/>
      <c r="H18" s="315" t="s">
        <v>70</v>
      </c>
      <c r="I18" s="315"/>
      <c r="J18" s="109" t="s">
        <v>55</v>
      </c>
    </row>
    <row r="19" spans="1:12" x14ac:dyDescent="0.25">
      <c r="A19" s="164"/>
      <c r="B19" s="160"/>
      <c r="C19" s="144"/>
      <c r="D19" s="154"/>
      <c r="E19" s="331"/>
      <c r="F19" s="331"/>
      <c r="G19" s="331"/>
      <c r="H19" s="329"/>
      <c r="I19" s="330"/>
      <c r="J19" s="93"/>
    </row>
    <row r="20" spans="1:12" x14ac:dyDescent="0.25">
      <c r="A20" s="309" t="s">
        <v>73</v>
      </c>
      <c r="B20" s="310"/>
      <c r="C20" s="311"/>
      <c r="D20" s="311"/>
      <c r="E20" s="311"/>
      <c r="F20" s="311"/>
      <c r="G20" s="311"/>
      <c r="H20" s="311"/>
      <c r="I20" s="311"/>
      <c r="J20" s="86">
        <f>SUM(J18:J19)</f>
        <v>0</v>
      </c>
    </row>
    <row r="21" spans="1:12" x14ac:dyDescent="0.25">
      <c r="A21" s="163" t="s">
        <v>46</v>
      </c>
      <c r="B21" s="87" t="s">
        <v>47</v>
      </c>
      <c r="C21" s="110" t="s">
        <v>74</v>
      </c>
      <c r="D21" s="110" t="s">
        <v>58</v>
      </c>
      <c r="E21" s="315" t="s">
        <v>69</v>
      </c>
      <c r="F21" s="315"/>
      <c r="G21" s="315"/>
      <c r="H21" s="315" t="s">
        <v>70</v>
      </c>
      <c r="I21" s="315"/>
      <c r="J21" s="109" t="s">
        <v>55</v>
      </c>
    </row>
    <row r="22" spans="1:12" x14ac:dyDescent="0.25">
      <c r="A22" s="166"/>
      <c r="B22" s="131"/>
      <c r="C22" s="132"/>
      <c r="D22" s="133"/>
      <c r="E22" s="316"/>
      <c r="F22" s="317"/>
      <c r="G22" s="317"/>
      <c r="H22" s="318"/>
      <c r="I22" s="319"/>
      <c r="J22" s="128">
        <f t="shared" ref="J22" si="3">ROUND(H22*E22,2)</f>
        <v>0</v>
      </c>
    </row>
    <row r="23" spans="1:12" x14ac:dyDescent="0.25">
      <c r="A23" s="309" t="s">
        <v>75</v>
      </c>
      <c r="B23" s="310"/>
      <c r="C23" s="311"/>
      <c r="D23" s="311"/>
      <c r="E23" s="311"/>
      <c r="F23" s="311"/>
      <c r="G23" s="311"/>
      <c r="H23" s="311"/>
      <c r="I23" s="311"/>
      <c r="J23" s="86">
        <f>SUM(J21:J22)</f>
        <v>0</v>
      </c>
    </row>
    <row r="24" spans="1:12" x14ac:dyDescent="0.25">
      <c r="A24" s="320" t="s">
        <v>46</v>
      </c>
      <c r="B24" s="322" t="s">
        <v>47</v>
      </c>
      <c r="C24" s="323" t="s">
        <v>76</v>
      </c>
      <c r="D24" s="315" t="s">
        <v>77</v>
      </c>
      <c r="E24" s="315"/>
      <c r="F24" s="315" t="s">
        <v>78</v>
      </c>
      <c r="G24" s="315"/>
      <c r="H24" s="315" t="s">
        <v>70</v>
      </c>
      <c r="I24" s="315"/>
      <c r="J24" s="304" t="s">
        <v>55</v>
      </c>
    </row>
    <row r="25" spans="1:12" x14ac:dyDescent="0.25">
      <c r="A25" s="321"/>
      <c r="B25" s="323"/>
      <c r="C25" s="324"/>
      <c r="D25" s="112" t="s">
        <v>79</v>
      </c>
      <c r="E25" s="112" t="s">
        <v>80</v>
      </c>
      <c r="F25" s="325"/>
      <c r="G25" s="325"/>
      <c r="H25" s="325"/>
      <c r="I25" s="325"/>
      <c r="J25" s="305"/>
    </row>
    <row r="26" spans="1:12" ht="33.75" x14ac:dyDescent="0.25">
      <c r="A26" s="166" t="s">
        <v>21</v>
      </c>
      <c r="B26" s="135" t="s">
        <v>205</v>
      </c>
      <c r="C26" s="134" t="s">
        <v>206</v>
      </c>
      <c r="D26" s="136"/>
      <c r="E26" s="136"/>
      <c r="F26" s="306">
        <v>1.5</v>
      </c>
      <c r="G26" s="307"/>
      <c r="H26" s="308">
        <v>0</v>
      </c>
      <c r="I26" s="308"/>
      <c r="J26" s="128">
        <f>ROUND(H26*F26,2)</f>
        <v>0</v>
      </c>
    </row>
    <row r="27" spans="1:12" ht="15.75" thickBot="1" x14ac:dyDescent="0.3">
      <c r="A27" s="309" t="s">
        <v>81</v>
      </c>
      <c r="B27" s="310"/>
      <c r="C27" s="311"/>
      <c r="D27" s="311"/>
      <c r="E27" s="311"/>
      <c r="F27" s="311"/>
      <c r="G27" s="311"/>
      <c r="H27" s="311"/>
      <c r="I27" s="311"/>
      <c r="J27" s="86">
        <f>SUM(J25:J26)</f>
        <v>0</v>
      </c>
    </row>
    <row r="28" spans="1:12" ht="15.75" thickBot="1" x14ac:dyDescent="0.3">
      <c r="A28" s="312" t="s">
        <v>82</v>
      </c>
      <c r="B28" s="313"/>
      <c r="C28" s="314"/>
      <c r="D28" s="314"/>
      <c r="E28" s="314"/>
      <c r="F28" s="314"/>
      <c r="G28" s="314"/>
      <c r="H28" s="314"/>
      <c r="I28" s="314"/>
      <c r="J28" s="137">
        <f>J14+J17+J20+J27+J23</f>
        <v>0</v>
      </c>
    </row>
    <row r="29" spans="1:12" x14ac:dyDescent="0.25">
      <c r="A29" s="162" t="s">
        <v>43</v>
      </c>
      <c r="B29" s="92">
        <v>330001</v>
      </c>
      <c r="C29" s="346" t="s">
        <v>232</v>
      </c>
      <c r="D29" s="347"/>
      <c r="E29" s="347"/>
      <c r="F29" s="347"/>
      <c r="G29" s="347"/>
      <c r="H29" s="347"/>
      <c r="I29" s="347"/>
      <c r="J29" s="348"/>
      <c r="L29" s="119"/>
    </row>
    <row r="30" spans="1:12" ht="15.75" thickBot="1" x14ac:dyDescent="0.3">
      <c r="A30" s="349" t="s">
        <v>44</v>
      </c>
      <c r="B30" s="350"/>
      <c r="C30" s="351" t="s">
        <v>470</v>
      </c>
      <c r="D30" s="351"/>
      <c r="E30" s="351"/>
      <c r="F30" s="352"/>
      <c r="G30" s="114" t="s">
        <v>45</v>
      </c>
      <c r="H30" s="185" t="s">
        <v>173</v>
      </c>
      <c r="I30" s="353" t="s">
        <v>31</v>
      </c>
      <c r="J30" s="354"/>
    </row>
    <row r="31" spans="1:12" x14ac:dyDescent="0.25">
      <c r="A31" s="355" t="s">
        <v>46</v>
      </c>
      <c r="B31" s="356" t="s">
        <v>47</v>
      </c>
      <c r="C31" s="356" t="s">
        <v>48</v>
      </c>
      <c r="D31" s="357" t="s">
        <v>49</v>
      </c>
      <c r="E31" s="359" t="s">
        <v>50</v>
      </c>
      <c r="F31" s="360"/>
      <c r="G31" s="361"/>
      <c r="H31" s="359" t="s">
        <v>51</v>
      </c>
      <c r="I31" s="360"/>
      <c r="J31" s="362"/>
    </row>
    <row r="32" spans="1:12" x14ac:dyDescent="0.25">
      <c r="A32" s="321"/>
      <c r="B32" s="323"/>
      <c r="C32" s="323"/>
      <c r="D32" s="358"/>
      <c r="E32" s="111" t="s">
        <v>52</v>
      </c>
      <c r="F32" s="111" t="s">
        <v>53</v>
      </c>
      <c r="G32" s="111" t="s">
        <v>54</v>
      </c>
      <c r="H32" s="111" t="s">
        <v>53</v>
      </c>
      <c r="I32" s="111" t="s">
        <v>54</v>
      </c>
      <c r="J32" s="83" t="s">
        <v>55</v>
      </c>
    </row>
    <row r="33" spans="1:12" x14ac:dyDescent="0.25">
      <c r="A33" s="161"/>
      <c r="B33" s="143"/>
      <c r="C33" s="144"/>
      <c r="D33" s="145"/>
      <c r="E33" s="146"/>
      <c r="F33" s="146"/>
      <c r="G33" s="146"/>
      <c r="H33" s="145"/>
      <c r="I33" s="145"/>
      <c r="J33" s="147"/>
    </row>
    <row r="34" spans="1:12" x14ac:dyDescent="0.25">
      <c r="A34" s="337" t="s">
        <v>56</v>
      </c>
      <c r="B34" s="338"/>
      <c r="C34" s="338"/>
      <c r="D34" s="338"/>
      <c r="E34" s="338"/>
      <c r="F34" s="338"/>
      <c r="G34" s="338"/>
      <c r="H34" s="338"/>
      <c r="I34" s="310"/>
      <c r="J34" s="86">
        <f>SUM(J32:J33)</f>
        <v>0</v>
      </c>
    </row>
    <row r="35" spans="1:12" ht="22.5" x14ac:dyDescent="0.25">
      <c r="A35" s="163" t="s">
        <v>46</v>
      </c>
      <c r="B35" s="87" t="s">
        <v>47</v>
      </c>
      <c r="C35" s="110" t="s">
        <v>57</v>
      </c>
      <c r="D35" s="110" t="s">
        <v>58</v>
      </c>
      <c r="E35" s="110" t="s">
        <v>18</v>
      </c>
      <c r="F35" s="88" t="s">
        <v>59</v>
      </c>
      <c r="G35" s="88" t="s">
        <v>60</v>
      </c>
      <c r="H35" s="339" t="s">
        <v>61</v>
      </c>
      <c r="I35" s="340"/>
      <c r="J35" s="89" t="s">
        <v>62</v>
      </c>
    </row>
    <row r="36" spans="1:12" x14ac:dyDescent="0.25">
      <c r="A36" s="208" t="s">
        <v>21</v>
      </c>
      <c r="B36" s="154" t="s">
        <v>233</v>
      </c>
      <c r="C36" s="144" t="s">
        <v>446</v>
      </c>
      <c r="D36" s="154" t="s">
        <v>362</v>
      </c>
      <c r="E36" s="145">
        <v>0.2</v>
      </c>
      <c r="F36" s="155"/>
      <c r="G36" s="156"/>
      <c r="H36" s="329">
        <f t="shared" ref="H36:H37" si="4">F36*(1+G36)</f>
        <v>0</v>
      </c>
      <c r="I36" s="330"/>
      <c r="J36" s="93">
        <f>ROUND(H36*E36,2)</f>
        <v>0</v>
      </c>
    </row>
    <row r="37" spans="1:12" x14ac:dyDescent="0.25">
      <c r="A37" s="209" t="s">
        <v>21</v>
      </c>
      <c r="B37" s="158" t="s">
        <v>63</v>
      </c>
      <c r="C37" s="84" t="s">
        <v>444</v>
      </c>
      <c r="D37" s="85" t="s">
        <v>362</v>
      </c>
      <c r="E37" s="151">
        <v>0.4</v>
      </c>
      <c r="F37" s="91"/>
      <c r="G37" s="90"/>
      <c r="H37" s="335">
        <f t="shared" si="4"/>
        <v>0</v>
      </c>
      <c r="I37" s="336"/>
      <c r="J37" s="94">
        <f t="shared" ref="J37" si="5">ROUND(H37*E37,2)</f>
        <v>0</v>
      </c>
    </row>
    <row r="38" spans="1:12" x14ac:dyDescent="0.25">
      <c r="A38" s="309" t="s">
        <v>64</v>
      </c>
      <c r="B38" s="310"/>
      <c r="C38" s="311"/>
      <c r="D38" s="311"/>
      <c r="E38" s="311"/>
      <c r="F38" s="311"/>
      <c r="G38" s="311"/>
      <c r="H38" s="311"/>
      <c r="I38" s="311"/>
      <c r="J38" s="106">
        <f>SUM(J35:J37)</f>
        <v>0</v>
      </c>
      <c r="L38" s="129"/>
    </row>
    <row r="39" spans="1:12" x14ac:dyDescent="0.25">
      <c r="A39" s="341" t="s">
        <v>65</v>
      </c>
      <c r="B39" s="342"/>
      <c r="C39" s="342"/>
      <c r="D39" s="342"/>
      <c r="E39" s="342"/>
      <c r="F39" s="342"/>
      <c r="G39" s="342"/>
      <c r="H39" s="342"/>
      <c r="I39" s="184">
        <v>0.05</v>
      </c>
      <c r="J39" s="118">
        <f>ROUND(J38*I39,2)</f>
        <v>0</v>
      </c>
    </row>
    <row r="40" spans="1:12" x14ac:dyDescent="0.25">
      <c r="A40" s="343" t="s">
        <v>66</v>
      </c>
      <c r="B40" s="344"/>
      <c r="C40" s="345"/>
      <c r="D40" s="345"/>
      <c r="E40" s="345"/>
      <c r="F40" s="345"/>
      <c r="G40" s="345"/>
      <c r="H40" s="345"/>
      <c r="I40" s="345"/>
      <c r="J40" s="44">
        <v>1</v>
      </c>
    </row>
    <row r="41" spans="1:12" x14ac:dyDescent="0.25">
      <c r="A41" s="309" t="s">
        <v>67</v>
      </c>
      <c r="B41" s="310"/>
      <c r="C41" s="311"/>
      <c r="D41" s="311"/>
      <c r="E41" s="311"/>
      <c r="F41" s="311"/>
      <c r="G41" s="311"/>
      <c r="H41" s="311"/>
      <c r="I41" s="311"/>
      <c r="J41" s="86">
        <f>ROUND((J34+J38+J39)/J40,2)</f>
        <v>0</v>
      </c>
    </row>
    <row r="42" spans="1:12" x14ac:dyDescent="0.25">
      <c r="A42" s="163" t="s">
        <v>46</v>
      </c>
      <c r="B42" s="87" t="s">
        <v>47</v>
      </c>
      <c r="C42" s="110" t="s">
        <v>68</v>
      </c>
      <c r="D42" s="110" t="s">
        <v>58</v>
      </c>
      <c r="E42" s="315" t="s">
        <v>69</v>
      </c>
      <c r="F42" s="315"/>
      <c r="G42" s="315"/>
      <c r="H42" s="315" t="s">
        <v>70</v>
      </c>
      <c r="I42" s="315"/>
      <c r="J42" s="109" t="s">
        <v>55</v>
      </c>
    </row>
    <row r="43" spans="1:12" ht="33.75" x14ac:dyDescent="0.25">
      <c r="A43" s="210" t="s">
        <v>21</v>
      </c>
      <c r="B43" s="211" t="s">
        <v>234</v>
      </c>
      <c r="C43" s="144" t="s">
        <v>412</v>
      </c>
      <c r="D43" s="154" t="s">
        <v>274</v>
      </c>
      <c r="E43" s="326">
        <v>1</v>
      </c>
      <c r="F43" s="327"/>
      <c r="G43" s="328"/>
      <c r="H43" s="329"/>
      <c r="I43" s="330"/>
      <c r="J43" s="93">
        <f t="shared" ref="J43" si="6">ROUND(H43*E43,2)</f>
        <v>0</v>
      </c>
    </row>
    <row r="44" spans="1:12" x14ac:dyDescent="0.25">
      <c r="A44" s="309" t="s">
        <v>71</v>
      </c>
      <c r="B44" s="310"/>
      <c r="C44" s="311"/>
      <c r="D44" s="311"/>
      <c r="E44" s="311"/>
      <c r="F44" s="311"/>
      <c r="G44" s="311"/>
      <c r="H44" s="311"/>
      <c r="I44" s="311"/>
      <c r="J44" s="86">
        <f>SUM(J42:J43)</f>
        <v>0</v>
      </c>
    </row>
    <row r="45" spans="1:12" x14ac:dyDescent="0.25">
      <c r="A45" s="163" t="s">
        <v>46</v>
      </c>
      <c r="B45" s="87" t="s">
        <v>47</v>
      </c>
      <c r="C45" s="110" t="s">
        <v>72</v>
      </c>
      <c r="D45" s="110" t="s">
        <v>58</v>
      </c>
      <c r="E45" s="315" t="s">
        <v>69</v>
      </c>
      <c r="F45" s="315"/>
      <c r="G45" s="315"/>
      <c r="H45" s="315" t="s">
        <v>70</v>
      </c>
      <c r="I45" s="315"/>
      <c r="J45" s="109" t="s">
        <v>55</v>
      </c>
    </row>
    <row r="46" spans="1:12" ht="33.75" x14ac:dyDescent="0.25">
      <c r="A46" s="210" t="s">
        <v>21</v>
      </c>
      <c r="B46" s="85">
        <v>2009619</v>
      </c>
      <c r="C46" s="144" t="s">
        <v>157</v>
      </c>
      <c r="D46" s="154" t="s">
        <v>237</v>
      </c>
      <c r="E46" s="395">
        <v>3.81</v>
      </c>
      <c r="F46" s="396"/>
      <c r="G46" s="396"/>
      <c r="H46" s="329"/>
      <c r="I46" s="330"/>
      <c r="J46" s="93">
        <f t="shared" ref="J46:J49" si="7">ROUND(H46*E46,2)</f>
        <v>0</v>
      </c>
    </row>
    <row r="47" spans="1:12" ht="33.75" x14ac:dyDescent="0.25">
      <c r="A47" s="210" t="s">
        <v>21</v>
      </c>
      <c r="B47" s="211">
        <v>1109669</v>
      </c>
      <c r="C47" s="84" t="s">
        <v>406</v>
      </c>
      <c r="D47" s="85" t="s">
        <v>204</v>
      </c>
      <c r="E47" s="332">
        <v>0.06</v>
      </c>
      <c r="F47" s="333"/>
      <c r="G47" s="333"/>
      <c r="H47" s="335"/>
      <c r="I47" s="336"/>
      <c r="J47" s="94">
        <f t="shared" ref="J47" si="8">ROUND(H47*E47,2)</f>
        <v>0</v>
      </c>
      <c r="L47" s="130"/>
    </row>
    <row r="48" spans="1:12" ht="33.75" x14ac:dyDescent="0.25">
      <c r="A48" s="210" t="s">
        <v>21</v>
      </c>
      <c r="B48" s="211">
        <v>1107892</v>
      </c>
      <c r="C48" s="84" t="s">
        <v>154</v>
      </c>
      <c r="D48" s="85" t="s">
        <v>204</v>
      </c>
      <c r="E48" s="332">
        <v>0.25</v>
      </c>
      <c r="F48" s="333"/>
      <c r="G48" s="333"/>
      <c r="H48" s="335"/>
      <c r="I48" s="336"/>
      <c r="J48" s="94">
        <f t="shared" si="7"/>
        <v>0</v>
      </c>
      <c r="L48" s="130"/>
    </row>
    <row r="49" spans="1:12" ht="45" x14ac:dyDescent="0.25">
      <c r="A49" s="210" t="s">
        <v>21</v>
      </c>
      <c r="B49" s="211">
        <v>3103302</v>
      </c>
      <c r="C49" s="150" t="s">
        <v>407</v>
      </c>
      <c r="D49" s="158" t="s">
        <v>237</v>
      </c>
      <c r="E49" s="378">
        <v>1.24</v>
      </c>
      <c r="F49" s="379"/>
      <c r="G49" s="379"/>
      <c r="H49" s="376"/>
      <c r="I49" s="377"/>
      <c r="J49" s="117">
        <f t="shared" si="7"/>
        <v>0</v>
      </c>
    </row>
    <row r="50" spans="1:12" x14ac:dyDescent="0.25">
      <c r="A50" s="309" t="s">
        <v>73</v>
      </c>
      <c r="B50" s="310"/>
      <c r="C50" s="311"/>
      <c r="D50" s="311"/>
      <c r="E50" s="311"/>
      <c r="F50" s="311"/>
      <c r="G50" s="311"/>
      <c r="H50" s="311"/>
      <c r="I50" s="311"/>
      <c r="J50" s="86">
        <f>SUM(J45:J49)</f>
        <v>0</v>
      </c>
    </row>
    <row r="51" spans="1:12" x14ac:dyDescent="0.25">
      <c r="A51" s="163" t="s">
        <v>46</v>
      </c>
      <c r="B51" s="87" t="s">
        <v>47</v>
      </c>
      <c r="C51" s="110" t="s">
        <v>74</v>
      </c>
      <c r="D51" s="110" t="s">
        <v>58</v>
      </c>
      <c r="E51" s="315" t="s">
        <v>69</v>
      </c>
      <c r="F51" s="315"/>
      <c r="G51" s="315"/>
      <c r="H51" s="315" t="s">
        <v>70</v>
      </c>
      <c r="I51" s="315"/>
      <c r="J51" s="109" t="s">
        <v>55</v>
      </c>
    </row>
    <row r="52" spans="1:12" ht="33.75" x14ac:dyDescent="0.25">
      <c r="A52" s="210" t="s">
        <v>21</v>
      </c>
      <c r="B52" s="211" t="s">
        <v>234</v>
      </c>
      <c r="C52" s="84" t="s">
        <v>235</v>
      </c>
      <c r="D52" s="85" t="s">
        <v>193</v>
      </c>
      <c r="E52" s="384">
        <v>4.2999999999999997E-2</v>
      </c>
      <c r="F52" s="385"/>
      <c r="G52" s="385"/>
      <c r="H52" s="401"/>
      <c r="I52" s="402"/>
      <c r="J52" s="212">
        <f>ROUND(H52*E52,2)</f>
        <v>0</v>
      </c>
    </row>
    <row r="53" spans="1:12" x14ac:dyDescent="0.25">
      <c r="A53" s="309" t="s">
        <v>75</v>
      </c>
      <c r="B53" s="310"/>
      <c r="C53" s="311"/>
      <c r="D53" s="311"/>
      <c r="E53" s="311"/>
      <c r="F53" s="311"/>
      <c r="G53" s="311"/>
      <c r="H53" s="311"/>
      <c r="I53" s="311"/>
      <c r="J53" s="86">
        <f>SUM(J51:J52)</f>
        <v>0</v>
      </c>
    </row>
    <row r="54" spans="1:12" x14ac:dyDescent="0.25">
      <c r="A54" s="320" t="s">
        <v>46</v>
      </c>
      <c r="B54" s="322" t="s">
        <v>47</v>
      </c>
      <c r="C54" s="323" t="s">
        <v>76</v>
      </c>
      <c r="D54" s="315" t="s">
        <v>77</v>
      </c>
      <c r="E54" s="315"/>
      <c r="F54" s="315" t="s">
        <v>78</v>
      </c>
      <c r="G54" s="315"/>
      <c r="H54" s="315" t="s">
        <v>70</v>
      </c>
      <c r="I54" s="315"/>
      <c r="J54" s="304" t="s">
        <v>55</v>
      </c>
    </row>
    <row r="55" spans="1:12" x14ac:dyDescent="0.25">
      <c r="A55" s="321"/>
      <c r="B55" s="323"/>
      <c r="C55" s="324"/>
      <c r="D55" s="112" t="s">
        <v>79</v>
      </c>
      <c r="E55" s="112" t="s">
        <v>80</v>
      </c>
      <c r="F55" s="325"/>
      <c r="G55" s="325"/>
      <c r="H55" s="325"/>
      <c r="I55" s="325"/>
      <c r="J55" s="305"/>
    </row>
    <row r="56" spans="1:12" ht="33.75" x14ac:dyDescent="0.25">
      <c r="A56" s="210" t="s">
        <v>21</v>
      </c>
      <c r="B56" s="213" t="s">
        <v>205</v>
      </c>
      <c r="C56" s="207" t="s">
        <v>235</v>
      </c>
      <c r="D56" s="214"/>
      <c r="E56" s="214"/>
      <c r="F56" s="399">
        <v>4.2999999999999997E-2</v>
      </c>
      <c r="G56" s="400"/>
      <c r="H56" s="398">
        <v>0</v>
      </c>
      <c r="I56" s="398"/>
      <c r="J56" s="212">
        <f>ROUND(H56*F56,2)</f>
        <v>0</v>
      </c>
    </row>
    <row r="57" spans="1:12" ht="15.75" thickBot="1" x14ac:dyDescent="0.3">
      <c r="A57" s="309" t="s">
        <v>81</v>
      </c>
      <c r="B57" s="310"/>
      <c r="C57" s="311"/>
      <c r="D57" s="311"/>
      <c r="E57" s="311"/>
      <c r="F57" s="311"/>
      <c r="G57" s="311"/>
      <c r="H57" s="311"/>
      <c r="I57" s="311"/>
      <c r="J57" s="86">
        <f>SUM(J55:J56)</f>
        <v>0</v>
      </c>
    </row>
    <row r="58" spans="1:12" ht="15.75" thickBot="1" x14ac:dyDescent="0.3">
      <c r="A58" s="312" t="s">
        <v>82</v>
      </c>
      <c r="B58" s="313"/>
      <c r="C58" s="314"/>
      <c r="D58" s="314"/>
      <c r="E58" s="314"/>
      <c r="F58" s="314"/>
      <c r="G58" s="314"/>
      <c r="H58" s="314"/>
      <c r="I58" s="314"/>
      <c r="J58" s="137">
        <f>J41+J44+J50+J57+J53</f>
        <v>0</v>
      </c>
    </row>
    <row r="59" spans="1:12" x14ac:dyDescent="0.25">
      <c r="A59" s="162" t="s">
        <v>43</v>
      </c>
      <c r="B59" s="92">
        <v>330002</v>
      </c>
      <c r="C59" s="346" t="s">
        <v>280</v>
      </c>
      <c r="D59" s="347"/>
      <c r="E59" s="347"/>
      <c r="F59" s="347"/>
      <c r="G59" s="347"/>
      <c r="H59" s="347"/>
      <c r="I59" s="347"/>
      <c r="J59" s="348"/>
      <c r="L59" s="119"/>
    </row>
    <row r="60" spans="1:12" ht="15.75" thickBot="1" x14ac:dyDescent="0.3">
      <c r="A60" s="349" t="s">
        <v>44</v>
      </c>
      <c r="B60" s="350"/>
      <c r="C60" s="351" t="s">
        <v>470</v>
      </c>
      <c r="D60" s="351"/>
      <c r="E60" s="351"/>
      <c r="F60" s="352"/>
      <c r="G60" s="114" t="s">
        <v>45</v>
      </c>
      <c r="H60" s="185" t="s">
        <v>274</v>
      </c>
      <c r="I60" s="353" t="s">
        <v>31</v>
      </c>
      <c r="J60" s="354"/>
    </row>
    <row r="61" spans="1:12" x14ac:dyDescent="0.25">
      <c r="A61" s="355" t="s">
        <v>46</v>
      </c>
      <c r="B61" s="356" t="s">
        <v>47</v>
      </c>
      <c r="C61" s="356" t="s">
        <v>48</v>
      </c>
      <c r="D61" s="357" t="s">
        <v>49</v>
      </c>
      <c r="E61" s="359" t="s">
        <v>50</v>
      </c>
      <c r="F61" s="360"/>
      <c r="G61" s="361"/>
      <c r="H61" s="359" t="s">
        <v>51</v>
      </c>
      <c r="I61" s="360"/>
      <c r="J61" s="362"/>
    </row>
    <row r="62" spans="1:12" x14ac:dyDescent="0.25">
      <c r="A62" s="321"/>
      <c r="B62" s="323"/>
      <c r="C62" s="323"/>
      <c r="D62" s="358"/>
      <c r="E62" s="111" t="s">
        <v>52</v>
      </c>
      <c r="F62" s="111" t="s">
        <v>53</v>
      </c>
      <c r="G62" s="111" t="s">
        <v>54</v>
      </c>
      <c r="H62" s="111" t="s">
        <v>53</v>
      </c>
      <c r="I62" s="111" t="s">
        <v>54</v>
      </c>
      <c r="J62" s="83" t="s">
        <v>55</v>
      </c>
    </row>
    <row r="63" spans="1:12" x14ac:dyDescent="0.25">
      <c r="A63" s="161"/>
      <c r="B63" s="143"/>
      <c r="C63" s="144"/>
      <c r="D63" s="145"/>
      <c r="E63" s="146"/>
      <c r="F63" s="146"/>
      <c r="G63" s="146"/>
      <c r="H63" s="145"/>
      <c r="I63" s="145"/>
      <c r="J63" s="147"/>
    </row>
    <row r="64" spans="1:12" x14ac:dyDescent="0.25">
      <c r="A64" s="337" t="s">
        <v>56</v>
      </c>
      <c r="B64" s="338"/>
      <c r="C64" s="338"/>
      <c r="D64" s="338"/>
      <c r="E64" s="338"/>
      <c r="F64" s="338"/>
      <c r="G64" s="338"/>
      <c r="H64" s="338"/>
      <c r="I64" s="310"/>
      <c r="J64" s="86">
        <f>SUM(J62:J63)</f>
        <v>0</v>
      </c>
    </row>
    <row r="65" spans="1:12" ht="22.5" x14ac:dyDescent="0.25">
      <c r="A65" s="163" t="s">
        <v>46</v>
      </c>
      <c r="B65" s="87" t="s">
        <v>47</v>
      </c>
      <c r="C65" s="110" t="s">
        <v>57</v>
      </c>
      <c r="D65" s="110" t="s">
        <v>58</v>
      </c>
      <c r="E65" s="110" t="s">
        <v>18</v>
      </c>
      <c r="F65" s="88" t="s">
        <v>59</v>
      </c>
      <c r="G65" s="88" t="s">
        <v>60</v>
      </c>
      <c r="H65" s="339" t="s">
        <v>61</v>
      </c>
      <c r="I65" s="340"/>
      <c r="J65" s="89" t="s">
        <v>62</v>
      </c>
    </row>
    <row r="66" spans="1:12" x14ac:dyDescent="0.25">
      <c r="A66" s="164" t="s">
        <v>21</v>
      </c>
      <c r="B66" s="143" t="s">
        <v>233</v>
      </c>
      <c r="C66" s="144" t="s">
        <v>446</v>
      </c>
      <c r="D66" s="154" t="s">
        <v>362</v>
      </c>
      <c r="E66" s="115">
        <v>0.3</v>
      </c>
      <c r="F66" s="155"/>
      <c r="G66" s="156"/>
      <c r="H66" s="329">
        <f>F66*(1+G66)</f>
        <v>0</v>
      </c>
      <c r="I66" s="330"/>
      <c r="J66" s="93">
        <f>ROUND(H66*E66,2)</f>
        <v>0</v>
      </c>
    </row>
    <row r="67" spans="1:12" x14ac:dyDescent="0.25">
      <c r="A67" s="161" t="s">
        <v>21</v>
      </c>
      <c r="B67" s="116" t="s">
        <v>63</v>
      </c>
      <c r="C67" s="84" t="s">
        <v>444</v>
      </c>
      <c r="D67" s="85" t="s">
        <v>362</v>
      </c>
      <c r="E67" s="157">
        <v>0.5</v>
      </c>
      <c r="F67" s="91"/>
      <c r="G67" s="90"/>
      <c r="H67" s="335">
        <f t="shared" ref="H67" si="9">F67*(1+G67)</f>
        <v>0</v>
      </c>
      <c r="I67" s="336"/>
      <c r="J67" s="94">
        <f t="shared" ref="J67" si="10">ROUND(H67*E67,2)</f>
        <v>0</v>
      </c>
    </row>
    <row r="68" spans="1:12" x14ac:dyDescent="0.25">
      <c r="A68" s="309" t="s">
        <v>64</v>
      </c>
      <c r="B68" s="310"/>
      <c r="C68" s="311"/>
      <c r="D68" s="311"/>
      <c r="E68" s="311"/>
      <c r="F68" s="311"/>
      <c r="G68" s="311"/>
      <c r="H68" s="311"/>
      <c r="I68" s="311"/>
      <c r="J68" s="106">
        <f>SUM(J65:J67)</f>
        <v>0</v>
      </c>
      <c r="L68" s="129"/>
    </row>
    <row r="69" spans="1:12" x14ac:dyDescent="0.25">
      <c r="A69" s="341" t="s">
        <v>65</v>
      </c>
      <c r="B69" s="342"/>
      <c r="C69" s="342"/>
      <c r="D69" s="342"/>
      <c r="E69" s="342"/>
      <c r="F69" s="342"/>
      <c r="G69" s="342"/>
      <c r="H69" s="342"/>
      <c r="I69" s="184">
        <v>0.05</v>
      </c>
      <c r="J69" s="118">
        <f>ROUND(J68*I69,2)</f>
        <v>0</v>
      </c>
    </row>
    <row r="70" spans="1:12" x14ac:dyDescent="0.25">
      <c r="A70" s="343" t="s">
        <v>66</v>
      </c>
      <c r="B70" s="344"/>
      <c r="C70" s="345"/>
      <c r="D70" s="345"/>
      <c r="E70" s="345"/>
      <c r="F70" s="345"/>
      <c r="G70" s="345"/>
      <c r="H70" s="345"/>
      <c r="I70" s="345"/>
      <c r="J70" s="44">
        <v>1</v>
      </c>
    </row>
    <row r="71" spans="1:12" x14ac:dyDescent="0.25">
      <c r="A71" s="309" t="s">
        <v>67</v>
      </c>
      <c r="B71" s="310"/>
      <c r="C71" s="311"/>
      <c r="D71" s="311"/>
      <c r="E71" s="311"/>
      <c r="F71" s="311"/>
      <c r="G71" s="311"/>
      <c r="H71" s="311"/>
      <c r="I71" s="311"/>
      <c r="J71" s="86">
        <f>ROUND((J64+J68+J69)/J70,2)</f>
        <v>0</v>
      </c>
    </row>
    <row r="72" spans="1:12" x14ac:dyDescent="0.25">
      <c r="A72" s="163" t="s">
        <v>46</v>
      </c>
      <c r="B72" s="87" t="s">
        <v>47</v>
      </c>
      <c r="C72" s="110" t="s">
        <v>68</v>
      </c>
      <c r="D72" s="110" t="s">
        <v>58</v>
      </c>
      <c r="E72" s="315" t="s">
        <v>69</v>
      </c>
      <c r="F72" s="315"/>
      <c r="G72" s="315"/>
      <c r="H72" s="315" t="s">
        <v>70</v>
      </c>
      <c r="I72" s="315"/>
      <c r="J72" s="109" t="s">
        <v>55</v>
      </c>
    </row>
    <row r="73" spans="1:12" ht="33.75" x14ac:dyDescent="0.25">
      <c r="A73" s="164" t="s">
        <v>21</v>
      </c>
      <c r="B73" s="143" t="s">
        <v>234</v>
      </c>
      <c r="C73" s="144" t="s">
        <v>412</v>
      </c>
      <c r="D73" s="154" t="s">
        <v>274</v>
      </c>
      <c r="E73" s="326">
        <v>2</v>
      </c>
      <c r="F73" s="327"/>
      <c r="G73" s="328"/>
      <c r="H73" s="329"/>
      <c r="I73" s="330"/>
      <c r="J73" s="93">
        <f t="shared" ref="J73" si="11">ROUND(H73*E73,2)</f>
        <v>0</v>
      </c>
    </row>
    <row r="74" spans="1:12" x14ac:dyDescent="0.25">
      <c r="A74" s="309" t="s">
        <v>71</v>
      </c>
      <c r="B74" s="310"/>
      <c r="C74" s="311"/>
      <c r="D74" s="311"/>
      <c r="E74" s="311"/>
      <c r="F74" s="311"/>
      <c r="G74" s="311"/>
      <c r="H74" s="311"/>
      <c r="I74" s="311"/>
      <c r="J74" s="86">
        <f>SUM(J72:J73)</f>
        <v>0</v>
      </c>
    </row>
    <row r="75" spans="1:12" x14ac:dyDescent="0.25">
      <c r="A75" s="163" t="s">
        <v>46</v>
      </c>
      <c r="B75" s="87" t="s">
        <v>47</v>
      </c>
      <c r="C75" s="110" t="s">
        <v>72</v>
      </c>
      <c r="D75" s="110" t="s">
        <v>58</v>
      </c>
      <c r="E75" s="315" t="s">
        <v>69</v>
      </c>
      <c r="F75" s="315"/>
      <c r="G75" s="315"/>
      <c r="H75" s="315" t="s">
        <v>70</v>
      </c>
      <c r="I75" s="315"/>
      <c r="J75" s="109" t="s">
        <v>55</v>
      </c>
    </row>
    <row r="76" spans="1:12" ht="33.75" x14ac:dyDescent="0.25">
      <c r="A76" s="164" t="s">
        <v>21</v>
      </c>
      <c r="B76" s="160">
        <v>2009619</v>
      </c>
      <c r="C76" s="144" t="s">
        <v>157</v>
      </c>
      <c r="D76" s="154" t="s">
        <v>237</v>
      </c>
      <c r="E76" s="326">
        <v>6.37</v>
      </c>
      <c r="F76" s="327"/>
      <c r="G76" s="328"/>
      <c r="H76" s="329"/>
      <c r="I76" s="330"/>
      <c r="J76" s="93">
        <f t="shared" ref="J76:J79" si="12">ROUND(H76*E76,2)</f>
        <v>0</v>
      </c>
    </row>
    <row r="77" spans="1:12" ht="33.75" x14ac:dyDescent="0.25">
      <c r="A77" s="161" t="s">
        <v>21</v>
      </c>
      <c r="B77" s="116">
        <v>1109669</v>
      </c>
      <c r="C77" s="84" t="s">
        <v>406</v>
      </c>
      <c r="D77" s="85" t="s">
        <v>204</v>
      </c>
      <c r="E77" s="332">
        <v>0.11</v>
      </c>
      <c r="F77" s="333"/>
      <c r="G77" s="334"/>
      <c r="H77" s="335"/>
      <c r="I77" s="336"/>
      <c r="J77" s="94">
        <f t="shared" ref="J77" si="13">ROUND(H77*E77,2)</f>
        <v>0</v>
      </c>
      <c r="L77" s="130"/>
    </row>
    <row r="78" spans="1:12" ht="33.75" x14ac:dyDescent="0.25">
      <c r="A78" s="161" t="s">
        <v>21</v>
      </c>
      <c r="B78" s="116">
        <v>1107892</v>
      </c>
      <c r="C78" s="84" t="s">
        <v>154</v>
      </c>
      <c r="D78" s="85" t="s">
        <v>204</v>
      </c>
      <c r="E78" s="332">
        <v>0.46</v>
      </c>
      <c r="F78" s="333"/>
      <c r="G78" s="334"/>
      <c r="H78" s="335"/>
      <c r="I78" s="336"/>
      <c r="J78" s="94">
        <f t="shared" si="12"/>
        <v>0</v>
      </c>
      <c r="L78" s="130"/>
    </row>
    <row r="79" spans="1:12" ht="45" x14ac:dyDescent="0.25">
      <c r="A79" s="165" t="s">
        <v>21</v>
      </c>
      <c r="B79" s="149">
        <v>3103302</v>
      </c>
      <c r="C79" s="150" t="s">
        <v>407</v>
      </c>
      <c r="D79" s="158" t="s">
        <v>237</v>
      </c>
      <c r="E79" s="378">
        <v>2.64</v>
      </c>
      <c r="F79" s="379"/>
      <c r="G79" s="380"/>
      <c r="H79" s="376"/>
      <c r="I79" s="377"/>
      <c r="J79" s="117">
        <f t="shared" si="12"/>
        <v>0</v>
      </c>
    </row>
    <row r="80" spans="1:12" x14ac:dyDescent="0.25">
      <c r="A80" s="309" t="s">
        <v>73</v>
      </c>
      <c r="B80" s="310"/>
      <c r="C80" s="311"/>
      <c r="D80" s="311"/>
      <c r="E80" s="311"/>
      <c r="F80" s="311"/>
      <c r="G80" s="311"/>
      <c r="H80" s="311"/>
      <c r="I80" s="311"/>
      <c r="J80" s="86">
        <f>SUM(J75:J79)</f>
        <v>0</v>
      </c>
    </row>
    <row r="81" spans="1:12" x14ac:dyDescent="0.25">
      <c r="A81" s="163" t="s">
        <v>46</v>
      </c>
      <c r="B81" s="87" t="s">
        <v>47</v>
      </c>
      <c r="C81" s="110" t="s">
        <v>74</v>
      </c>
      <c r="D81" s="110" t="s">
        <v>58</v>
      </c>
      <c r="E81" s="315" t="s">
        <v>69</v>
      </c>
      <c r="F81" s="315"/>
      <c r="G81" s="315"/>
      <c r="H81" s="315" t="s">
        <v>70</v>
      </c>
      <c r="I81" s="315"/>
      <c r="J81" s="109" t="s">
        <v>55</v>
      </c>
    </row>
    <row r="82" spans="1:12" ht="33.75" x14ac:dyDescent="0.25">
      <c r="A82" s="166" t="s">
        <v>21</v>
      </c>
      <c r="B82" s="131" t="s">
        <v>234</v>
      </c>
      <c r="C82" s="132" t="s">
        <v>235</v>
      </c>
      <c r="D82" s="133" t="s">
        <v>193</v>
      </c>
      <c r="E82" s="384">
        <v>8.5999999999999993E-2</v>
      </c>
      <c r="F82" s="385"/>
      <c r="G82" s="386"/>
      <c r="H82" s="387"/>
      <c r="I82" s="388"/>
      <c r="J82" s="128">
        <v>2.9</v>
      </c>
    </row>
    <row r="83" spans="1:12" x14ac:dyDescent="0.25">
      <c r="A83" s="309" t="s">
        <v>75</v>
      </c>
      <c r="B83" s="310"/>
      <c r="C83" s="311"/>
      <c r="D83" s="311"/>
      <c r="E83" s="311"/>
      <c r="F83" s="311"/>
      <c r="G83" s="311"/>
      <c r="H83" s="311"/>
      <c r="I83" s="311"/>
      <c r="J83" s="86">
        <f>SUM(J81:J82)</f>
        <v>2.9</v>
      </c>
    </row>
    <row r="84" spans="1:12" x14ac:dyDescent="0.25">
      <c r="A84" s="320" t="s">
        <v>46</v>
      </c>
      <c r="B84" s="322" t="s">
        <v>47</v>
      </c>
      <c r="C84" s="323" t="s">
        <v>76</v>
      </c>
      <c r="D84" s="315" t="s">
        <v>77</v>
      </c>
      <c r="E84" s="315"/>
      <c r="F84" s="315" t="s">
        <v>78</v>
      </c>
      <c r="G84" s="315"/>
      <c r="H84" s="315" t="s">
        <v>70</v>
      </c>
      <c r="I84" s="315"/>
      <c r="J84" s="304" t="s">
        <v>55</v>
      </c>
    </row>
    <row r="85" spans="1:12" x14ac:dyDescent="0.25">
      <c r="A85" s="321"/>
      <c r="B85" s="323"/>
      <c r="C85" s="324"/>
      <c r="D85" s="112" t="s">
        <v>79</v>
      </c>
      <c r="E85" s="112" t="s">
        <v>80</v>
      </c>
      <c r="F85" s="325"/>
      <c r="G85" s="325"/>
      <c r="H85" s="325"/>
      <c r="I85" s="325"/>
      <c r="J85" s="305"/>
    </row>
    <row r="86" spans="1:12" x14ac:dyDescent="0.25">
      <c r="A86" s="166"/>
      <c r="B86" s="135"/>
      <c r="C86" s="134"/>
      <c r="D86" s="136"/>
      <c r="E86" s="136"/>
      <c r="F86" s="306"/>
      <c r="G86" s="307"/>
      <c r="H86" s="308"/>
      <c r="I86" s="308"/>
      <c r="J86" s="128">
        <f>ROUND(H86*F86,2)</f>
        <v>0</v>
      </c>
    </row>
    <row r="87" spans="1:12" ht="15.75" thickBot="1" x14ac:dyDescent="0.3">
      <c r="A87" s="309" t="s">
        <v>81</v>
      </c>
      <c r="B87" s="310"/>
      <c r="C87" s="311"/>
      <c r="D87" s="311"/>
      <c r="E87" s="311"/>
      <c r="F87" s="311"/>
      <c r="G87" s="311"/>
      <c r="H87" s="311"/>
      <c r="I87" s="311"/>
      <c r="J87" s="86">
        <f>SUM(J85:J86)</f>
        <v>0</v>
      </c>
    </row>
    <row r="88" spans="1:12" ht="15.75" thickBot="1" x14ac:dyDescent="0.3">
      <c r="A88" s="312" t="s">
        <v>82</v>
      </c>
      <c r="B88" s="313"/>
      <c r="C88" s="314"/>
      <c r="D88" s="314"/>
      <c r="E88" s="314"/>
      <c r="F88" s="314"/>
      <c r="G88" s="314"/>
      <c r="H88" s="314"/>
      <c r="I88" s="314"/>
      <c r="J88" s="137">
        <f>J71+J74+J80+J87+J83</f>
        <v>2.9</v>
      </c>
    </row>
    <row r="89" spans="1:12" ht="28.5" customHeight="1" x14ac:dyDescent="0.25">
      <c r="A89" s="162" t="s">
        <v>43</v>
      </c>
      <c r="B89" s="92">
        <v>330003</v>
      </c>
      <c r="C89" s="346" t="s">
        <v>300</v>
      </c>
      <c r="D89" s="347"/>
      <c r="E89" s="347"/>
      <c r="F89" s="347"/>
      <c r="G89" s="347"/>
      <c r="H89" s="347"/>
      <c r="I89" s="347"/>
      <c r="J89" s="348"/>
      <c r="L89" s="119"/>
    </row>
    <row r="90" spans="1:12" ht="15.75" thickBot="1" x14ac:dyDescent="0.3">
      <c r="A90" s="349" t="s">
        <v>44</v>
      </c>
      <c r="B90" s="350"/>
      <c r="C90" s="351" t="s">
        <v>469</v>
      </c>
      <c r="D90" s="351"/>
      <c r="E90" s="351"/>
      <c r="F90" s="352"/>
      <c r="G90" s="114" t="s">
        <v>45</v>
      </c>
      <c r="H90" s="185" t="s">
        <v>173</v>
      </c>
      <c r="I90" s="353" t="s">
        <v>31</v>
      </c>
      <c r="J90" s="354"/>
    </row>
    <row r="91" spans="1:12" x14ac:dyDescent="0.25">
      <c r="A91" s="355" t="s">
        <v>46</v>
      </c>
      <c r="B91" s="356" t="s">
        <v>47</v>
      </c>
      <c r="C91" s="356" t="s">
        <v>48</v>
      </c>
      <c r="D91" s="357" t="s">
        <v>49</v>
      </c>
      <c r="E91" s="359" t="s">
        <v>50</v>
      </c>
      <c r="F91" s="360"/>
      <c r="G91" s="361"/>
      <c r="H91" s="359" t="s">
        <v>51</v>
      </c>
      <c r="I91" s="360"/>
      <c r="J91" s="362"/>
    </row>
    <row r="92" spans="1:12" x14ac:dyDescent="0.25">
      <c r="A92" s="321"/>
      <c r="B92" s="323"/>
      <c r="C92" s="323"/>
      <c r="D92" s="358"/>
      <c r="E92" s="111" t="s">
        <v>52</v>
      </c>
      <c r="F92" s="111" t="s">
        <v>53</v>
      </c>
      <c r="G92" s="111" t="s">
        <v>54</v>
      </c>
      <c r="H92" s="111" t="s">
        <v>53</v>
      </c>
      <c r="I92" s="111" t="s">
        <v>54</v>
      </c>
      <c r="J92" s="83" t="s">
        <v>55</v>
      </c>
    </row>
    <row r="93" spans="1:12" x14ac:dyDescent="0.25">
      <c r="A93" s="161"/>
      <c r="B93" s="143"/>
      <c r="C93" s="144"/>
      <c r="D93" s="145"/>
      <c r="E93" s="146"/>
      <c r="F93" s="146"/>
      <c r="G93" s="146"/>
      <c r="H93" s="145"/>
      <c r="I93" s="145"/>
      <c r="J93" s="147"/>
    </row>
    <row r="94" spans="1:12" x14ac:dyDescent="0.25">
      <c r="A94" s="337" t="s">
        <v>56</v>
      </c>
      <c r="B94" s="338"/>
      <c r="C94" s="338"/>
      <c r="D94" s="338"/>
      <c r="E94" s="338"/>
      <c r="F94" s="338"/>
      <c r="G94" s="338"/>
      <c r="H94" s="338"/>
      <c r="I94" s="310"/>
      <c r="J94" s="86">
        <f>SUM(J92:J93)</f>
        <v>0</v>
      </c>
    </row>
    <row r="95" spans="1:12" ht="22.5" x14ac:dyDescent="0.25">
      <c r="A95" s="163" t="s">
        <v>46</v>
      </c>
      <c r="B95" s="87" t="s">
        <v>47</v>
      </c>
      <c r="C95" s="110" t="s">
        <v>57</v>
      </c>
      <c r="D95" s="110" t="s">
        <v>58</v>
      </c>
      <c r="E95" s="110" t="s">
        <v>18</v>
      </c>
      <c r="F95" s="88" t="s">
        <v>59</v>
      </c>
      <c r="G95" s="88" t="s">
        <v>60</v>
      </c>
      <c r="H95" s="339" t="s">
        <v>61</v>
      </c>
      <c r="I95" s="340"/>
      <c r="J95" s="89" t="s">
        <v>62</v>
      </c>
    </row>
    <row r="96" spans="1:12" x14ac:dyDescent="0.25">
      <c r="A96" s="164" t="s">
        <v>21</v>
      </c>
      <c r="B96" s="143" t="s">
        <v>233</v>
      </c>
      <c r="C96" s="144" t="s">
        <v>446</v>
      </c>
      <c r="D96" s="154" t="s">
        <v>362</v>
      </c>
      <c r="E96" s="145">
        <v>1</v>
      </c>
      <c r="F96" s="155"/>
      <c r="G96" s="156"/>
      <c r="H96" s="329">
        <f t="shared" ref="H96:H98" si="14">F96*(1+G96)</f>
        <v>0</v>
      </c>
      <c r="I96" s="330"/>
      <c r="J96" s="93">
        <f>ROUND(H96*E96,2)</f>
        <v>0</v>
      </c>
    </row>
    <row r="97" spans="1:12" ht="22.5" x14ac:dyDescent="0.25">
      <c r="A97" s="161" t="s">
        <v>102</v>
      </c>
      <c r="B97" s="116">
        <v>20060</v>
      </c>
      <c r="C97" s="84" t="s">
        <v>447</v>
      </c>
      <c r="D97" s="85" t="s">
        <v>362</v>
      </c>
      <c r="E97" s="113">
        <v>0.2</v>
      </c>
      <c r="F97" s="91"/>
      <c r="G97" s="90"/>
      <c r="H97" s="335">
        <f t="shared" si="14"/>
        <v>0</v>
      </c>
      <c r="I97" s="336"/>
      <c r="J97" s="94">
        <f t="shared" ref="J97:J98" si="15">ROUND(H97*E97,2)</f>
        <v>0</v>
      </c>
    </row>
    <row r="98" spans="1:12" x14ac:dyDescent="0.25">
      <c r="A98" s="165" t="s">
        <v>21</v>
      </c>
      <c r="B98" s="149" t="s">
        <v>63</v>
      </c>
      <c r="C98" s="150" t="s">
        <v>444</v>
      </c>
      <c r="D98" s="158" t="s">
        <v>362</v>
      </c>
      <c r="E98" s="151">
        <v>1</v>
      </c>
      <c r="F98" s="152"/>
      <c r="G98" s="159"/>
      <c r="H98" s="376">
        <f t="shared" si="14"/>
        <v>0</v>
      </c>
      <c r="I98" s="377"/>
      <c r="J98" s="117">
        <f t="shared" si="15"/>
        <v>0</v>
      </c>
    </row>
    <row r="99" spans="1:12" x14ac:dyDescent="0.25">
      <c r="A99" s="309" t="s">
        <v>64</v>
      </c>
      <c r="B99" s="310"/>
      <c r="C99" s="311"/>
      <c r="D99" s="311"/>
      <c r="E99" s="311"/>
      <c r="F99" s="311"/>
      <c r="G99" s="311"/>
      <c r="H99" s="311"/>
      <c r="I99" s="311"/>
      <c r="J99" s="106">
        <f>SUM(J95:J98)</f>
        <v>0</v>
      </c>
      <c r="L99" s="129"/>
    </row>
    <row r="100" spans="1:12" x14ac:dyDescent="0.25">
      <c r="A100" s="341" t="s">
        <v>65</v>
      </c>
      <c r="B100" s="342"/>
      <c r="C100" s="342"/>
      <c r="D100" s="342"/>
      <c r="E100" s="342"/>
      <c r="F100" s="342"/>
      <c r="G100" s="342"/>
      <c r="H100" s="342"/>
      <c r="I100" s="184">
        <v>0.05</v>
      </c>
      <c r="J100" s="118">
        <f>ROUND(J99*I100,2)</f>
        <v>0</v>
      </c>
    </row>
    <row r="101" spans="1:12" x14ac:dyDescent="0.25">
      <c r="A101" s="343" t="s">
        <v>66</v>
      </c>
      <c r="B101" s="344"/>
      <c r="C101" s="345"/>
      <c r="D101" s="345"/>
      <c r="E101" s="345"/>
      <c r="F101" s="345"/>
      <c r="G101" s="345"/>
      <c r="H101" s="345"/>
      <c r="I101" s="345"/>
      <c r="J101" s="44">
        <v>1</v>
      </c>
    </row>
    <row r="102" spans="1:12" x14ac:dyDescent="0.25">
      <c r="A102" s="309" t="s">
        <v>67</v>
      </c>
      <c r="B102" s="310"/>
      <c r="C102" s="311"/>
      <c r="D102" s="311"/>
      <c r="E102" s="311"/>
      <c r="F102" s="311"/>
      <c r="G102" s="311"/>
      <c r="H102" s="311"/>
      <c r="I102" s="311"/>
      <c r="J102" s="86">
        <f>ROUND((J94+J99+J100)/J101,2)</f>
        <v>0</v>
      </c>
    </row>
    <row r="103" spans="1:12" x14ac:dyDescent="0.25">
      <c r="A103" s="163" t="s">
        <v>46</v>
      </c>
      <c r="B103" s="87" t="s">
        <v>47</v>
      </c>
      <c r="C103" s="110" t="s">
        <v>68</v>
      </c>
      <c r="D103" s="110" t="s">
        <v>58</v>
      </c>
      <c r="E103" s="315" t="s">
        <v>69</v>
      </c>
      <c r="F103" s="315"/>
      <c r="G103" s="315"/>
      <c r="H103" s="315" t="s">
        <v>70</v>
      </c>
      <c r="I103" s="315"/>
      <c r="J103" s="109" t="s">
        <v>55</v>
      </c>
    </row>
    <row r="104" spans="1:12" ht="22.5" x14ac:dyDescent="0.25">
      <c r="A104" s="161" t="s">
        <v>102</v>
      </c>
      <c r="B104" s="143">
        <v>10257</v>
      </c>
      <c r="C104" s="144" t="s">
        <v>413</v>
      </c>
      <c r="D104" s="154" t="s">
        <v>359</v>
      </c>
      <c r="E104" s="326">
        <v>1</v>
      </c>
      <c r="F104" s="327"/>
      <c r="G104" s="328"/>
      <c r="H104" s="329"/>
      <c r="I104" s="330"/>
      <c r="J104" s="93">
        <f t="shared" ref="J104" si="16">ROUND(H104*E104,2)</f>
        <v>0</v>
      </c>
    </row>
    <row r="105" spans="1:12" x14ac:dyDescent="0.25">
      <c r="A105" s="309" t="s">
        <v>71</v>
      </c>
      <c r="B105" s="310"/>
      <c r="C105" s="311"/>
      <c r="D105" s="311"/>
      <c r="E105" s="311"/>
      <c r="F105" s="311"/>
      <c r="G105" s="311"/>
      <c r="H105" s="311"/>
      <c r="I105" s="311"/>
      <c r="J105" s="86">
        <f>SUM(J103:J104)</f>
        <v>0</v>
      </c>
    </row>
    <row r="106" spans="1:12" x14ac:dyDescent="0.25">
      <c r="A106" s="163" t="s">
        <v>46</v>
      </c>
      <c r="B106" s="87" t="s">
        <v>47</v>
      </c>
      <c r="C106" s="110" t="s">
        <v>72</v>
      </c>
      <c r="D106" s="110" t="s">
        <v>58</v>
      </c>
      <c r="E106" s="315" t="s">
        <v>69</v>
      </c>
      <c r="F106" s="315"/>
      <c r="G106" s="315"/>
      <c r="H106" s="315" t="s">
        <v>70</v>
      </c>
      <c r="I106" s="315"/>
      <c r="J106" s="109" t="s">
        <v>55</v>
      </c>
    </row>
    <row r="107" spans="1:12" ht="33.75" x14ac:dyDescent="0.25">
      <c r="A107" s="164" t="s">
        <v>21</v>
      </c>
      <c r="B107" s="160">
        <v>1109669</v>
      </c>
      <c r="C107" s="144" t="s">
        <v>406</v>
      </c>
      <c r="D107" s="154" t="s">
        <v>204</v>
      </c>
      <c r="E107" s="410">
        <v>6.0000000000000001E-3</v>
      </c>
      <c r="F107" s="410"/>
      <c r="G107" s="410"/>
      <c r="H107" s="329"/>
      <c r="I107" s="330"/>
      <c r="J107" s="93">
        <f t="shared" ref="J107:J108" si="17">ROUND(H107*E107,2)</f>
        <v>0</v>
      </c>
    </row>
    <row r="108" spans="1:12" ht="33.75" x14ac:dyDescent="0.25">
      <c r="A108" s="161" t="s">
        <v>21</v>
      </c>
      <c r="B108" s="116">
        <v>1107892</v>
      </c>
      <c r="C108" s="84" t="s">
        <v>154</v>
      </c>
      <c r="D108" s="85" t="s">
        <v>204</v>
      </c>
      <c r="E108" s="332">
        <v>0.1</v>
      </c>
      <c r="F108" s="333"/>
      <c r="G108" s="334"/>
      <c r="H108" s="335"/>
      <c r="I108" s="336"/>
      <c r="J108" s="94">
        <f t="shared" si="17"/>
        <v>0</v>
      </c>
      <c r="L108" s="130"/>
    </row>
    <row r="109" spans="1:12" x14ac:dyDescent="0.25">
      <c r="A109" s="309" t="s">
        <v>73</v>
      </c>
      <c r="B109" s="310"/>
      <c r="C109" s="311"/>
      <c r="D109" s="311"/>
      <c r="E109" s="311"/>
      <c r="F109" s="311"/>
      <c r="G109" s="311"/>
      <c r="H109" s="311"/>
      <c r="I109" s="311"/>
      <c r="J109" s="86">
        <f>SUM(J106:J108)</f>
        <v>0</v>
      </c>
    </row>
    <row r="110" spans="1:12" x14ac:dyDescent="0.25">
      <c r="A110" s="163" t="s">
        <v>46</v>
      </c>
      <c r="B110" s="87" t="s">
        <v>47</v>
      </c>
      <c r="C110" s="110" t="s">
        <v>74</v>
      </c>
      <c r="D110" s="110" t="s">
        <v>58</v>
      </c>
      <c r="E110" s="315" t="s">
        <v>69</v>
      </c>
      <c r="F110" s="315"/>
      <c r="G110" s="315"/>
      <c r="H110" s="315" t="s">
        <v>70</v>
      </c>
      <c r="I110" s="315"/>
      <c r="J110" s="109" t="s">
        <v>55</v>
      </c>
    </row>
    <row r="111" spans="1:12" x14ac:dyDescent="0.25">
      <c r="A111" s="166"/>
      <c r="B111" s="131"/>
      <c r="C111" s="132"/>
      <c r="D111" s="133"/>
      <c r="E111" s="316"/>
      <c r="F111" s="317"/>
      <c r="G111" s="317"/>
      <c r="H111" s="318"/>
      <c r="I111" s="319"/>
      <c r="J111" s="128">
        <f t="shared" ref="J111" si="18">ROUND(H111*E111,2)</f>
        <v>0</v>
      </c>
    </row>
    <row r="112" spans="1:12" x14ac:dyDescent="0.25">
      <c r="A112" s="309" t="s">
        <v>75</v>
      </c>
      <c r="B112" s="310"/>
      <c r="C112" s="311"/>
      <c r="D112" s="311"/>
      <c r="E112" s="311"/>
      <c r="F112" s="311"/>
      <c r="G112" s="311"/>
      <c r="H112" s="311"/>
      <c r="I112" s="311"/>
      <c r="J112" s="86">
        <f>SUM(J110:J111)</f>
        <v>0</v>
      </c>
    </row>
    <row r="113" spans="1:12" x14ac:dyDescent="0.25">
      <c r="A113" s="320" t="s">
        <v>46</v>
      </c>
      <c r="B113" s="322" t="s">
        <v>47</v>
      </c>
      <c r="C113" s="323" t="s">
        <v>76</v>
      </c>
      <c r="D113" s="315" t="s">
        <v>77</v>
      </c>
      <c r="E113" s="315"/>
      <c r="F113" s="315" t="s">
        <v>78</v>
      </c>
      <c r="G113" s="315"/>
      <c r="H113" s="315" t="s">
        <v>70</v>
      </c>
      <c r="I113" s="315"/>
      <c r="J113" s="304" t="s">
        <v>55</v>
      </c>
    </row>
    <row r="114" spans="1:12" x14ac:dyDescent="0.25">
      <c r="A114" s="321"/>
      <c r="B114" s="323"/>
      <c r="C114" s="324"/>
      <c r="D114" s="112" t="s">
        <v>79</v>
      </c>
      <c r="E114" s="112" t="s">
        <v>80</v>
      </c>
      <c r="F114" s="325"/>
      <c r="G114" s="325"/>
      <c r="H114" s="325"/>
      <c r="I114" s="325"/>
      <c r="J114" s="305"/>
    </row>
    <row r="115" spans="1:12" x14ac:dyDescent="0.25">
      <c r="A115" s="166"/>
      <c r="B115" s="135"/>
      <c r="C115" s="134"/>
      <c r="D115" s="136"/>
      <c r="E115" s="136"/>
      <c r="F115" s="306"/>
      <c r="G115" s="307"/>
      <c r="H115" s="308"/>
      <c r="I115" s="308"/>
      <c r="J115" s="128">
        <f>ROUND(H115*F115,2)</f>
        <v>0</v>
      </c>
    </row>
    <row r="116" spans="1:12" x14ac:dyDescent="0.25">
      <c r="A116" s="309" t="s">
        <v>81</v>
      </c>
      <c r="B116" s="310"/>
      <c r="C116" s="311"/>
      <c r="D116" s="311"/>
      <c r="E116" s="311"/>
      <c r="F116" s="311"/>
      <c r="G116" s="311"/>
      <c r="H116" s="311"/>
      <c r="I116" s="311"/>
      <c r="J116" s="86">
        <f>SUM(J114:J115)</f>
        <v>0</v>
      </c>
    </row>
    <row r="117" spans="1:12" ht="15.75" thickBot="1" x14ac:dyDescent="0.3">
      <c r="A117" s="312" t="s">
        <v>82</v>
      </c>
      <c r="B117" s="313"/>
      <c r="C117" s="314"/>
      <c r="D117" s="314"/>
      <c r="E117" s="314"/>
      <c r="F117" s="314"/>
      <c r="G117" s="314"/>
      <c r="H117" s="314"/>
      <c r="I117" s="314"/>
      <c r="J117" s="137">
        <f>J102+J105+J109+J116+J112</f>
        <v>0</v>
      </c>
    </row>
    <row r="118" spans="1:12" ht="28.5" customHeight="1" x14ac:dyDescent="0.25">
      <c r="A118" s="162" t="s">
        <v>43</v>
      </c>
      <c r="B118" s="92">
        <v>330004</v>
      </c>
      <c r="C118" s="346" t="s">
        <v>302</v>
      </c>
      <c r="D118" s="347"/>
      <c r="E118" s="347"/>
      <c r="F118" s="347"/>
      <c r="G118" s="347"/>
      <c r="H118" s="347"/>
      <c r="I118" s="347"/>
      <c r="J118" s="348"/>
      <c r="L118" s="119"/>
    </row>
    <row r="119" spans="1:12" ht="15.75" thickBot="1" x14ac:dyDescent="0.3">
      <c r="A119" s="349" t="s">
        <v>44</v>
      </c>
      <c r="B119" s="350"/>
      <c r="C119" s="351" t="s">
        <v>468</v>
      </c>
      <c r="D119" s="351"/>
      <c r="E119" s="351"/>
      <c r="F119" s="352"/>
      <c r="G119" s="114" t="s">
        <v>45</v>
      </c>
      <c r="H119" s="185" t="s">
        <v>273</v>
      </c>
      <c r="I119" s="353" t="s">
        <v>31</v>
      </c>
      <c r="J119" s="354"/>
    </row>
    <row r="120" spans="1:12" x14ac:dyDescent="0.25">
      <c r="A120" s="355" t="s">
        <v>46</v>
      </c>
      <c r="B120" s="356" t="s">
        <v>47</v>
      </c>
      <c r="C120" s="356" t="s">
        <v>48</v>
      </c>
      <c r="D120" s="357" t="s">
        <v>49</v>
      </c>
      <c r="E120" s="359" t="s">
        <v>50</v>
      </c>
      <c r="F120" s="360"/>
      <c r="G120" s="361"/>
      <c r="H120" s="359" t="s">
        <v>51</v>
      </c>
      <c r="I120" s="360"/>
      <c r="J120" s="362"/>
    </row>
    <row r="121" spans="1:12" x14ac:dyDescent="0.25">
      <c r="A121" s="321"/>
      <c r="B121" s="323"/>
      <c r="C121" s="323"/>
      <c r="D121" s="358"/>
      <c r="E121" s="111" t="s">
        <v>52</v>
      </c>
      <c r="F121" s="111" t="s">
        <v>53</v>
      </c>
      <c r="G121" s="111" t="s">
        <v>54</v>
      </c>
      <c r="H121" s="111" t="s">
        <v>53</v>
      </c>
      <c r="I121" s="111" t="s">
        <v>54</v>
      </c>
      <c r="J121" s="83" t="s">
        <v>55</v>
      </c>
    </row>
    <row r="122" spans="1:12" x14ac:dyDescent="0.25">
      <c r="A122" s="161"/>
      <c r="B122" s="143"/>
      <c r="C122" s="144"/>
      <c r="D122" s="145"/>
      <c r="E122" s="146"/>
      <c r="F122" s="146"/>
      <c r="G122" s="146"/>
      <c r="H122" s="145"/>
      <c r="I122" s="145"/>
      <c r="J122" s="147"/>
    </row>
    <row r="123" spans="1:12" x14ac:dyDescent="0.25">
      <c r="A123" s="337" t="s">
        <v>56</v>
      </c>
      <c r="B123" s="338"/>
      <c r="C123" s="338"/>
      <c r="D123" s="338"/>
      <c r="E123" s="338"/>
      <c r="F123" s="338"/>
      <c r="G123" s="338"/>
      <c r="H123" s="338"/>
      <c r="I123" s="310"/>
      <c r="J123" s="86">
        <f>SUM(J121:J122)</f>
        <v>0</v>
      </c>
    </row>
    <row r="124" spans="1:12" ht="22.5" x14ac:dyDescent="0.25">
      <c r="A124" s="163" t="s">
        <v>46</v>
      </c>
      <c r="B124" s="87" t="s">
        <v>47</v>
      </c>
      <c r="C124" s="110" t="s">
        <v>57</v>
      </c>
      <c r="D124" s="110" t="s">
        <v>58</v>
      </c>
      <c r="E124" s="110" t="s">
        <v>18</v>
      </c>
      <c r="F124" s="88" t="s">
        <v>59</v>
      </c>
      <c r="G124" s="88" t="s">
        <v>60</v>
      </c>
      <c r="H124" s="339" t="s">
        <v>61</v>
      </c>
      <c r="I124" s="340"/>
      <c r="J124" s="89" t="s">
        <v>62</v>
      </c>
    </row>
    <row r="125" spans="1:12" x14ac:dyDescent="0.25">
      <c r="A125" s="164" t="s">
        <v>21</v>
      </c>
      <c r="B125" s="143" t="s">
        <v>233</v>
      </c>
      <c r="C125" s="144" t="s">
        <v>446</v>
      </c>
      <c r="D125" s="154" t="s">
        <v>362</v>
      </c>
      <c r="E125" s="145">
        <v>2</v>
      </c>
      <c r="F125" s="155"/>
      <c r="G125" s="156"/>
      <c r="H125" s="329">
        <f t="shared" ref="H125:H127" si="19">F125*(1+G125)</f>
        <v>0</v>
      </c>
      <c r="I125" s="330"/>
      <c r="J125" s="93">
        <f>ROUND(H125*E125,2)</f>
        <v>0</v>
      </c>
    </row>
    <row r="126" spans="1:12" ht="22.5" x14ac:dyDescent="0.25">
      <c r="A126" s="161" t="s">
        <v>102</v>
      </c>
      <c r="B126" s="116">
        <v>20060</v>
      </c>
      <c r="C126" s="84" t="s">
        <v>447</v>
      </c>
      <c r="D126" s="85" t="s">
        <v>362</v>
      </c>
      <c r="E126" s="113">
        <v>0.5</v>
      </c>
      <c r="F126" s="91"/>
      <c r="G126" s="90"/>
      <c r="H126" s="335">
        <f t="shared" si="19"/>
        <v>0</v>
      </c>
      <c r="I126" s="336"/>
      <c r="J126" s="94">
        <f t="shared" ref="J126:J127" si="20">ROUND(H126*E126,2)</f>
        <v>0</v>
      </c>
    </row>
    <row r="127" spans="1:12" x14ac:dyDescent="0.25">
      <c r="A127" s="165" t="s">
        <v>21</v>
      </c>
      <c r="B127" s="149" t="s">
        <v>63</v>
      </c>
      <c r="C127" s="150" t="s">
        <v>444</v>
      </c>
      <c r="D127" s="158" t="s">
        <v>362</v>
      </c>
      <c r="E127" s="151">
        <v>1</v>
      </c>
      <c r="F127" s="152"/>
      <c r="G127" s="159"/>
      <c r="H127" s="376">
        <f t="shared" si="19"/>
        <v>0</v>
      </c>
      <c r="I127" s="377"/>
      <c r="J127" s="117">
        <f t="shared" si="20"/>
        <v>0</v>
      </c>
    </row>
    <row r="128" spans="1:12" x14ac:dyDescent="0.25">
      <c r="A128" s="337" t="s">
        <v>64</v>
      </c>
      <c r="B128" s="338"/>
      <c r="C128" s="338"/>
      <c r="D128" s="338"/>
      <c r="E128" s="338"/>
      <c r="F128" s="338"/>
      <c r="G128" s="338"/>
      <c r="H128" s="338"/>
      <c r="I128" s="310"/>
      <c r="J128" s="106">
        <f>SUM(J124:J127)</f>
        <v>0</v>
      </c>
      <c r="L128" s="129"/>
    </row>
    <row r="129" spans="1:12" x14ac:dyDescent="0.25">
      <c r="A129" s="341" t="s">
        <v>65</v>
      </c>
      <c r="B129" s="342"/>
      <c r="C129" s="342"/>
      <c r="D129" s="342"/>
      <c r="E129" s="342"/>
      <c r="F129" s="342"/>
      <c r="G129" s="342"/>
      <c r="H129" s="342"/>
      <c r="I129" s="184">
        <v>0.05</v>
      </c>
      <c r="J129" s="118">
        <f>ROUND(J128*I129,2)</f>
        <v>0</v>
      </c>
    </row>
    <row r="130" spans="1:12" x14ac:dyDescent="0.25">
      <c r="A130" s="341" t="s">
        <v>66</v>
      </c>
      <c r="B130" s="342"/>
      <c r="C130" s="342"/>
      <c r="D130" s="342"/>
      <c r="E130" s="342"/>
      <c r="F130" s="342"/>
      <c r="G130" s="342"/>
      <c r="H130" s="342"/>
      <c r="I130" s="344"/>
      <c r="J130" s="44">
        <v>1</v>
      </c>
    </row>
    <row r="131" spans="1:12" x14ac:dyDescent="0.25">
      <c r="A131" s="337" t="s">
        <v>67</v>
      </c>
      <c r="B131" s="338"/>
      <c r="C131" s="338"/>
      <c r="D131" s="338"/>
      <c r="E131" s="338"/>
      <c r="F131" s="338"/>
      <c r="G131" s="338"/>
      <c r="H131" s="338"/>
      <c r="I131" s="310"/>
      <c r="J131" s="86">
        <f>ROUND((J123+J128+J129)/J130,2)</f>
        <v>0</v>
      </c>
    </row>
    <row r="132" spans="1:12" x14ac:dyDescent="0.25">
      <c r="A132" s="163" t="s">
        <v>46</v>
      </c>
      <c r="B132" s="87" t="s">
        <v>47</v>
      </c>
      <c r="C132" s="110" t="s">
        <v>68</v>
      </c>
      <c r="D132" s="110" t="s">
        <v>58</v>
      </c>
      <c r="E132" s="381" t="s">
        <v>69</v>
      </c>
      <c r="F132" s="382"/>
      <c r="G132" s="383"/>
      <c r="H132" s="381" t="s">
        <v>70</v>
      </c>
      <c r="I132" s="383"/>
      <c r="J132" s="109" t="s">
        <v>55</v>
      </c>
    </row>
    <row r="133" spans="1:12" ht="22.5" x14ac:dyDescent="0.25">
      <c r="A133" s="164" t="s">
        <v>91</v>
      </c>
      <c r="B133" s="143">
        <v>43082</v>
      </c>
      <c r="C133" s="144" t="s">
        <v>423</v>
      </c>
      <c r="D133" s="154" t="s">
        <v>424</v>
      </c>
      <c r="E133" s="326">
        <v>69.58</v>
      </c>
      <c r="F133" s="327"/>
      <c r="G133" s="328"/>
      <c r="H133" s="329"/>
      <c r="I133" s="330"/>
      <c r="J133" s="93">
        <f t="shared" ref="J133" si="21">ROUND(H133*E133,2)</f>
        <v>0</v>
      </c>
    </row>
    <row r="134" spans="1:12" ht="22.5" customHeight="1" x14ac:dyDescent="0.25">
      <c r="A134" s="165" t="s">
        <v>91</v>
      </c>
      <c r="B134" s="223">
        <v>551</v>
      </c>
      <c r="C134" s="150" t="s">
        <v>425</v>
      </c>
      <c r="D134" s="158" t="s">
        <v>261</v>
      </c>
      <c r="E134" s="373">
        <v>3.6</v>
      </c>
      <c r="F134" s="374"/>
      <c r="G134" s="375"/>
      <c r="H134" s="376"/>
      <c r="I134" s="377"/>
      <c r="J134" s="117">
        <f t="shared" ref="J134" si="22">ROUND(H134*E134,2)</f>
        <v>0</v>
      </c>
    </row>
    <row r="135" spans="1:12" x14ac:dyDescent="0.25">
      <c r="A135" s="337" t="s">
        <v>71</v>
      </c>
      <c r="B135" s="338"/>
      <c r="C135" s="338"/>
      <c r="D135" s="338"/>
      <c r="E135" s="338"/>
      <c r="F135" s="338"/>
      <c r="G135" s="338"/>
      <c r="H135" s="338"/>
      <c r="I135" s="310"/>
      <c r="J135" s="86">
        <f>SUM(J132:J133)</f>
        <v>0</v>
      </c>
    </row>
    <row r="136" spans="1:12" x14ac:dyDescent="0.25">
      <c r="A136" s="163" t="s">
        <v>46</v>
      </c>
      <c r="B136" s="87" t="s">
        <v>47</v>
      </c>
      <c r="C136" s="110" t="s">
        <v>72</v>
      </c>
      <c r="D136" s="110" t="s">
        <v>58</v>
      </c>
      <c r="E136" s="381" t="s">
        <v>69</v>
      </c>
      <c r="F136" s="382"/>
      <c r="G136" s="383"/>
      <c r="H136" s="381" t="s">
        <v>70</v>
      </c>
      <c r="I136" s="383"/>
      <c r="J136" s="109" t="s">
        <v>55</v>
      </c>
    </row>
    <row r="137" spans="1:12" ht="33.75" x14ac:dyDescent="0.25">
      <c r="A137" s="164" t="s">
        <v>21</v>
      </c>
      <c r="B137" s="160">
        <v>1106057</v>
      </c>
      <c r="C137" s="144" t="s">
        <v>326</v>
      </c>
      <c r="D137" s="154" t="s">
        <v>204</v>
      </c>
      <c r="E137" s="395">
        <v>4.4999999999999998E-2</v>
      </c>
      <c r="F137" s="396"/>
      <c r="G137" s="397"/>
      <c r="H137" s="329"/>
      <c r="I137" s="330"/>
      <c r="J137" s="93">
        <f t="shared" ref="J137:J143" si="23">ROUND(H137*E137,2)</f>
        <v>0</v>
      </c>
    </row>
    <row r="138" spans="1:12" ht="45" x14ac:dyDescent="0.25">
      <c r="A138" s="161" t="s">
        <v>21</v>
      </c>
      <c r="B138" s="116">
        <v>3103302</v>
      </c>
      <c r="C138" s="84" t="s">
        <v>407</v>
      </c>
      <c r="D138" s="85" t="s">
        <v>237</v>
      </c>
      <c r="E138" s="332">
        <v>5.4</v>
      </c>
      <c r="F138" s="333"/>
      <c r="G138" s="334"/>
      <c r="H138" s="335"/>
      <c r="I138" s="336"/>
      <c r="J138" s="94">
        <f t="shared" ref="J138:J140" si="24">ROUND(H138*E138,2)</f>
        <v>0</v>
      </c>
      <c r="L138" s="130"/>
    </row>
    <row r="139" spans="1:12" ht="33.75" x14ac:dyDescent="0.25">
      <c r="A139" s="161" t="s">
        <v>21</v>
      </c>
      <c r="B139" s="116">
        <v>1109669</v>
      </c>
      <c r="C139" s="84" t="s">
        <v>406</v>
      </c>
      <c r="D139" s="85" t="s">
        <v>204</v>
      </c>
      <c r="E139" s="332">
        <v>0.05</v>
      </c>
      <c r="F139" s="333"/>
      <c r="G139" s="334"/>
      <c r="H139" s="335"/>
      <c r="I139" s="336"/>
      <c r="J139" s="94">
        <f t="shared" si="24"/>
        <v>0</v>
      </c>
      <c r="L139" s="130"/>
    </row>
    <row r="140" spans="1:12" ht="45" x14ac:dyDescent="0.25">
      <c r="A140" s="161" t="s">
        <v>21</v>
      </c>
      <c r="B140" s="116">
        <v>1106165</v>
      </c>
      <c r="C140" s="84" t="s">
        <v>250</v>
      </c>
      <c r="D140" s="85" t="s">
        <v>204</v>
      </c>
      <c r="E140" s="332">
        <v>0.66</v>
      </c>
      <c r="F140" s="333"/>
      <c r="G140" s="334"/>
      <c r="H140" s="335"/>
      <c r="I140" s="336"/>
      <c r="J140" s="94">
        <f t="shared" si="24"/>
        <v>0</v>
      </c>
      <c r="L140" s="130"/>
    </row>
    <row r="141" spans="1:12" ht="22.5" x14ac:dyDescent="0.25">
      <c r="A141" s="161" t="s">
        <v>21</v>
      </c>
      <c r="B141" s="116">
        <v>4805751</v>
      </c>
      <c r="C141" s="84" t="s">
        <v>408</v>
      </c>
      <c r="D141" s="85" t="s">
        <v>204</v>
      </c>
      <c r="E141" s="332">
        <v>1.5</v>
      </c>
      <c r="F141" s="333"/>
      <c r="G141" s="334"/>
      <c r="H141" s="335"/>
      <c r="I141" s="336"/>
      <c r="J141" s="94">
        <f t="shared" si="23"/>
        <v>0</v>
      </c>
      <c r="L141" s="130"/>
    </row>
    <row r="142" spans="1:12" ht="22.5" x14ac:dyDescent="0.25">
      <c r="A142" s="161" t="s">
        <v>21</v>
      </c>
      <c r="B142" s="116">
        <v>4805751</v>
      </c>
      <c r="C142" s="84" t="s">
        <v>408</v>
      </c>
      <c r="D142" s="85" t="s">
        <v>204</v>
      </c>
      <c r="E142" s="332">
        <v>2</v>
      </c>
      <c r="F142" s="333"/>
      <c r="G142" s="334"/>
      <c r="H142" s="335"/>
      <c r="I142" s="336"/>
      <c r="J142" s="94">
        <f t="shared" ref="J142" si="25">ROUND(H142*E142,2)</f>
        <v>0</v>
      </c>
      <c r="L142" s="130"/>
    </row>
    <row r="143" spans="1:12" ht="22.5" x14ac:dyDescent="0.25">
      <c r="A143" s="161" t="s">
        <v>91</v>
      </c>
      <c r="B143" s="116">
        <v>104737</v>
      </c>
      <c r="C143" s="84" t="s">
        <v>409</v>
      </c>
      <c r="D143" s="85" t="s">
        <v>410</v>
      </c>
      <c r="E143" s="378">
        <v>1.1000000000000001</v>
      </c>
      <c r="F143" s="379"/>
      <c r="G143" s="380"/>
      <c r="H143" s="376"/>
      <c r="I143" s="377"/>
      <c r="J143" s="94">
        <f t="shared" si="23"/>
        <v>0</v>
      </c>
      <c r="L143" s="130"/>
    </row>
    <row r="144" spans="1:12" x14ac:dyDescent="0.25">
      <c r="A144" s="337" t="s">
        <v>73</v>
      </c>
      <c r="B144" s="338"/>
      <c r="C144" s="338"/>
      <c r="D144" s="338"/>
      <c r="E144" s="338"/>
      <c r="F144" s="338"/>
      <c r="G144" s="338"/>
      <c r="H144" s="338"/>
      <c r="I144" s="310"/>
      <c r="J144" s="86">
        <f>SUM(J136:J143)</f>
        <v>0</v>
      </c>
    </row>
    <row r="145" spans="1:12" x14ac:dyDescent="0.25">
      <c r="A145" s="163" t="s">
        <v>46</v>
      </c>
      <c r="B145" s="87" t="s">
        <v>47</v>
      </c>
      <c r="C145" s="110" t="s">
        <v>74</v>
      </c>
      <c r="D145" s="110" t="s">
        <v>58</v>
      </c>
      <c r="E145" s="381" t="s">
        <v>69</v>
      </c>
      <c r="F145" s="382"/>
      <c r="G145" s="383"/>
      <c r="H145" s="381" t="s">
        <v>70</v>
      </c>
      <c r="I145" s="383"/>
      <c r="J145" s="109" t="s">
        <v>55</v>
      </c>
    </row>
    <row r="146" spans="1:12" x14ac:dyDescent="0.25">
      <c r="A146" s="166"/>
      <c r="B146" s="131"/>
      <c r="C146" s="132"/>
      <c r="D146" s="133"/>
      <c r="E146" s="384"/>
      <c r="F146" s="385"/>
      <c r="G146" s="386"/>
      <c r="H146" s="387"/>
      <c r="I146" s="388"/>
      <c r="J146" s="128">
        <f t="shared" ref="J146" si="26">ROUND(H146*E146,2)</f>
        <v>0</v>
      </c>
    </row>
    <row r="147" spans="1:12" x14ac:dyDescent="0.25">
      <c r="A147" s="337" t="s">
        <v>75</v>
      </c>
      <c r="B147" s="338"/>
      <c r="C147" s="338"/>
      <c r="D147" s="338"/>
      <c r="E147" s="338"/>
      <c r="F147" s="338"/>
      <c r="G147" s="338"/>
      <c r="H147" s="338"/>
      <c r="I147" s="310"/>
      <c r="J147" s="86">
        <f>SUM(J145:J146)</f>
        <v>0</v>
      </c>
    </row>
    <row r="148" spans="1:12" x14ac:dyDescent="0.25">
      <c r="A148" s="389" t="s">
        <v>46</v>
      </c>
      <c r="B148" s="390" t="s">
        <v>47</v>
      </c>
      <c r="C148" s="390" t="s">
        <v>76</v>
      </c>
      <c r="D148" s="381" t="s">
        <v>77</v>
      </c>
      <c r="E148" s="383"/>
      <c r="F148" s="391" t="s">
        <v>78</v>
      </c>
      <c r="G148" s="392"/>
      <c r="H148" s="391" t="s">
        <v>70</v>
      </c>
      <c r="I148" s="392"/>
      <c r="J148" s="363" t="s">
        <v>55</v>
      </c>
    </row>
    <row r="149" spans="1:12" x14ac:dyDescent="0.25">
      <c r="A149" s="321"/>
      <c r="B149" s="323"/>
      <c r="C149" s="323"/>
      <c r="D149" s="112" t="s">
        <v>79</v>
      </c>
      <c r="E149" s="112" t="s">
        <v>80</v>
      </c>
      <c r="F149" s="393"/>
      <c r="G149" s="394"/>
      <c r="H149" s="393"/>
      <c r="I149" s="394"/>
      <c r="J149" s="304"/>
    </row>
    <row r="150" spans="1:12" x14ac:dyDescent="0.25">
      <c r="A150" s="166"/>
      <c r="B150" s="135"/>
      <c r="C150" s="134"/>
      <c r="D150" s="136"/>
      <c r="E150" s="136"/>
      <c r="F150" s="364"/>
      <c r="G150" s="365"/>
      <c r="H150" s="366"/>
      <c r="I150" s="367"/>
      <c r="J150" s="128">
        <f>ROUND(H150*F150,2)</f>
        <v>0</v>
      </c>
    </row>
    <row r="151" spans="1:12" ht="15.75" thickBot="1" x14ac:dyDescent="0.3">
      <c r="A151" s="368" t="s">
        <v>81</v>
      </c>
      <c r="B151" s="369"/>
      <c r="C151" s="369"/>
      <c r="D151" s="369"/>
      <c r="E151" s="369"/>
      <c r="F151" s="369"/>
      <c r="G151" s="369"/>
      <c r="H151" s="369"/>
      <c r="I151" s="370"/>
      <c r="J151" s="86">
        <f>SUM(J149:J150)</f>
        <v>0</v>
      </c>
    </row>
    <row r="152" spans="1:12" ht="15.75" thickBot="1" x14ac:dyDescent="0.3">
      <c r="A152" s="371" t="s">
        <v>82</v>
      </c>
      <c r="B152" s="372"/>
      <c r="C152" s="372"/>
      <c r="D152" s="372"/>
      <c r="E152" s="372"/>
      <c r="F152" s="372"/>
      <c r="G152" s="372"/>
      <c r="H152" s="372"/>
      <c r="I152" s="313"/>
      <c r="J152" s="137">
        <f>J131+J135+J144+J151+J147</f>
        <v>0</v>
      </c>
    </row>
    <row r="153" spans="1:12" ht="28.5" customHeight="1" x14ac:dyDescent="0.25">
      <c r="A153" s="162" t="s">
        <v>43</v>
      </c>
      <c r="B153" s="92">
        <v>330005</v>
      </c>
      <c r="C153" s="346" t="s">
        <v>334</v>
      </c>
      <c r="D153" s="347"/>
      <c r="E153" s="347"/>
      <c r="F153" s="347"/>
      <c r="G153" s="347"/>
      <c r="H153" s="347"/>
      <c r="I153" s="347"/>
      <c r="J153" s="348"/>
      <c r="L153" s="119"/>
    </row>
    <row r="154" spans="1:12" ht="15.75" thickBot="1" x14ac:dyDescent="0.3">
      <c r="A154" s="349" t="s">
        <v>44</v>
      </c>
      <c r="B154" s="350"/>
      <c r="C154" s="351" t="s">
        <v>471</v>
      </c>
      <c r="D154" s="351"/>
      <c r="E154" s="351"/>
      <c r="F154" s="352"/>
      <c r="G154" s="114" t="s">
        <v>45</v>
      </c>
      <c r="H154" s="185" t="s">
        <v>273</v>
      </c>
      <c r="I154" s="353" t="s">
        <v>31</v>
      </c>
      <c r="J154" s="354"/>
    </row>
    <row r="155" spans="1:12" x14ac:dyDescent="0.25">
      <c r="A155" s="355" t="s">
        <v>46</v>
      </c>
      <c r="B155" s="356" t="s">
        <v>47</v>
      </c>
      <c r="C155" s="356" t="s">
        <v>48</v>
      </c>
      <c r="D155" s="357" t="s">
        <v>49</v>
      </c>
      <c r="E155" s="359" t="s">
        <v>50</v>
      </c>
      <c r="F155" s="360"/>
      <c r="G155" s="361"/>
      <c r="H155" s="359" t="s">
        <v>51</v>
      </c>
      <c r="I155" s="360"/>
      <c r="J155" s="362"/>
    </row>
    <row r="156" spans="1:12" x14ac:dyDescent="0.25">
      <c r="A156" s="321"/>
      <c r="B156" s="323"/>
      <c r="C156" s="323"/>
      <c r="D156" s="358"/>
      <c r="E156" s="111" t="s">
        <v>52</v>
      </c>
      <c r="F156" s="111" t="s">
        <v>53</v>
      </c>
      <c r="G156" s="111" t="s">
        <v>54</v>
      </c>
      <c r="H156" s="111" t="s">
        <v>53</v>
      </c>
      <c r="I156" s="111" t="s">
        <v>54</v>
      </c>
      <c r="J156" s="83" t="s">
        <v>55</v>
      </c>
    </row>
    <row r="157" spans="1:12" x14ac:dyDescent="0.25">
      <c r="A157" s="161"/>
      <c r="B157" s="143"/>
      <c r="C157" s="144"/>
      <c r="D157" s="145"/>
      <c r="E157" s="146"/>
      <c r="F157" s="146"/>
      <c r="G157" s="146"/>
      <c r="H157" s="145"/>
      <c r="I157" s="145"/>
      <c r="J157" s="147"/>
    </row>
    <row r="158" spans="1:12" x14ac:dyDescent="0.25">
      <c r="A158" s="337" t="s">
        <v>56</v>
      </c>
      <c r="B158" s="338"/>
      <c r="C158" s="338"/>
      <c r="D158" s="338"/>
      <c r="E158" s="338"/>
      <c r="F158" s="338"/>
      <c r="G158" s="338"/>
      <c r="H158" s="338"/>
      <c r="I158" s="310"/>
      <c r="J158" s="86">
        <f>SUM(J156:J157)</f>
        <v>0</v>
      </c>
    </row>
    <row r="159" spans="1:12" ht="22.5" x14ac:dyDescent="0.25">
      <c r="A159" s="163" t="s">
        <v>46</v>
      </c>
      <c r="B159" s="87" t="s">
        <v>47</v>
      </c>
      <c r="C159" s="110" t="s">
        <v>57</v>
      </c>
      <c r="D159" s="110" t="s">
        <v>58</v>
      </c>
      <c r="E159" s="110" t="s">
        <v>18</v>
      </c>
      <c r="F159" s="88" t="s">
        <v>59</v>
      </c>
      <c r="G159" s="88" t="s">
        <v>60</v>
      </c>
      <c r="H159" s="339" t="s">
        <v>61</v>
      </c>
      <c r="I159" s="340"/>
      <c r="J159" s="89" t="s">
        <v>62</v>
      </c>
    </row>
    <row r="160" spans="1:12" x14ac:dyDescent="0.25">
      <c r="A160" s="164"/>
      <c r="B160" s="143"/>
      <c r="C160" s="144"/>
      <c r="D160" s="154"/>
      <c r="E160" s="115"/>
      <c r="F160" s="155"/>
      <c r="G160" s="156"/>
      <c r="H160" s="329"/>
      <c r="I160" s="330"/>
      <c r="J160" s="93"/>
    </row>
    <row r="161" spans="1:12" x14ac:dyDescent="0.25">
      <c r="A161" s="309" t="s">
        <v>64</v>
      </c>
      <c r="B161" s="310"/>
      <c r="C161" s="311"/>
      <c r="D161" s="311"/>
      <c r="E161" s="311"/>
      <c r="F161" s="311"/>
      <c r="G161" s="311"/>
      <c r="H161" s="311"/>
      <c r="I161" s="311"/>
      <c r="J161" s="106">
        <f>SUM(J159:J160)</f>
        <v>0</v>
      </c>
      <c r="L161" s="129"/>
    </row>
    <row r="162" spans="1:12" x14ac:dyDescent="0.25">
      <c r="A162" s="341" t="s">
        <v>65</v>
      </c>
      <c r="B162" s="342"/>
      <c r="C162" s="342"/>
      <c r="D162" s="342"/>
      <c r="E162" s="342"/>
      <c r="F162" s="342"/>
      <c r="G162" s="342"/>
      <c r="H162" s="342"/>
      <c r="I162" s="184">
        <v>0.05</v>
      </c>
      <c r="J162" s="118">
        <f>ROUND(J161*I162,2)</f>
        <v>0</v>
      </c>
    </row>
    <row r="163" spans="1:12" x14ac:dyDescent="0.25">
      <c r="A163" s="343" t="s">
        <v>66</v>
      </c>
      <c r="B163" s="344"/>
      <c r="C163" s="345"/>
      <c r="D163" s="345"/>
      <c r="E163" s="345"/>
      <c r="F163" s="345"/>
      <c r="G163" s="345"/>
      <c r="H163" s="345"/>
      <c r="I163" s="345"/>
      <c r="J163" s="44">
        <v>1</v>
      </c>
    </row>
    <row r="164" spans="1:12" x14ac:dyDescent="0.25">
      <c r="A164" s="309" t="s">
        <v>67</v>
      </c>
      <c r="B164" s="310"/>
      <c r="C164" s="311"/>
      <c r="D164" s="311"/>
      <c r="E164" s="311"/>
      <c r="F164" s="311"/>
      <c r="G164" s="311"/>
      <c r="H164" s="311"/>
      <c r="I164" s="311"/>
      <c r="J164" s="86">
        <f>ROUND((J158+J161+J162)/J163,2)</f>
        <v>0</v>
      </c>
    </row>
    <row r="165" spans="1:12" x14ac:dyDescent="0.25">
      <c r="A165" s="163" t="s">
        <v>46</v>
      </c>
      <c r="B165" s="87" t="s">
        <v>47</v>
      </c>
      <c r="C165" s="110" t="s">
        <v>68</v>
      </c>
      <c r="D165" s="110" t="s">
        <v>58</v>
      </c>
      <c r="E165" s="315" t="s">
        <v>69</v>
      </c>
      <c r="F165" s="315"/>
      <c r="G165" s="315"/>
      <c r="H165" s="315" t="s">
        <v>70</v>
      </c>
      <c r="I165" s="315"/>
      <c r="J165" s="109" t="s">
        <v>55</v>
      </c>
    </row>
    <row r="166" spans="1:12" x14ac:dyDescent="0.25">
      <c r="A166" s="164"/>
      <c r="B166" s="143"/>
      <c r="C166" s="144"/>
      <c r="D166" s="154"/>
      <c r="E166" s="326"/>
      <c r="F166" s="327"/>
      <c r="G166" s="328"/>
      <c r="H166" s="329"/>
      <c r="I166" s="330"/>
      <c r="J166" s="93"/>
    </row>
    <row r="167" spans="1:12" x14ac:dyDescent="0.25">
      <c r="A167" s="309" t="s">
        <v>71</v>
      </c>
      <c r="B167" s="310"/>
      <c r="C167" s="311"/>
      <c r="D167" s="311"/>
      <c r="E167" s="311"/>
      <c r="F167" s="311"/>
      <c r="G167" s="311"/>
      <c r="H167" s="311"/>
      <c r="I167" s="311"/>
      <c r="J167" s="86">
        <f>SUM(J165:J166)</f>
        <v>0</v>
      </c>
    </row>
    <row r="168" spans="1:12" x14ac:dyDescent="0.25">
      <c r="A168" s="163" t="s">
        <v>46</v>
      </c>
      <c r="B168" s="87" t="s">
        <v>47</v>
      </c>
      <c r="C168" s="110" t="s">
        <v>72</v>
      </c>
      <c r="D168" s="110" t="s">
        <v>58</v>
      </c>
      <c r="E168" s="315" t="s">
        <v>69</v>
      </c>
      <c r="F168" s="315"/>
      <c r="G168" s="315"/>
      <c r="H168" s="315" t="s">
        <v>70</v>
      </c>
      <c r="I168" s="315"/>
      <c r="J168" s="109" t="s">
        <v>55</v>
      </c>
    </row>
    <row r="169" spans="1:12" ht="45" x14ac:dyDescent="0.25">
      <c r="A169" s="164" t="s">
        <v>335</v>
      </c>
      <c r="B169" s="160" t="s">
        <v>92</v>
      </c>
      <c r="C169" s="144" t="s">
        <v>328</v>
      </c>
      <c r="D169" s="154" t="s">
        <v>261</v>
      </c>
      <c r="E169" s="331">
        <v>1</v>
      </c>
      <c r="F169" s="331"/>
      <c r="G169" s="331"/>
      <c r="H169" s="329"/>
      <c r="I169" s="330"/>
      <c r="J169" s="93">
        <f t="shared" ref="J169" si="27">ROUND(H169*E169,2)</f>
        <v>0</v>
      </c>
    </row>
    <row r="170" spans="1:12" x14ac:dyDescent="0.25">
      <c r="A170" s="309" t="s">
        <v>73</v>
      </c>
      <c r="B170" s="310"/>
      <c r="C170" s="311"/>
      <c r="D170" s="311"/>
      <c r="E170" s="311"/>
      <c r="F170" s="311"/>
      <c r="G170" s="311"/>
      <c r="H170" s="311"/>
      <c r="I170" s="311"/>
      <c r="J170" s="86">
        <f>SUM(J168:J169)</f>
        <v>0</v>
      </c>
    </row>
    <row r="171" spans="1:12" x14ac:dyDescent="0.25">
      <c r="A171" s="163" t="s">
        <v>46</v>
      </c>
      <c r="B171" s="87" t="s">
        <v>47</v>
      </c>
      <c r="C171" s="110" t="s">
        <v>74</v>
      </c>
      <c r="D171" s="110" t="s">
        <v>58</v>
      </c>
      <c r="E171" s="315" t="s">
        <v>69</v>
      </c>
      <c r="F171" s="315"/>
      <c r="G171" s="315"/>
      <c r="H171" s="315" t="s">
        <v>70</v>
      </c>
      <c r="I171" s="315"/>
      <c r="J171" s="109" t="s">
        <v>55</v>
      </c>
    </row>
    <row r="172" spans="1:12" x14ac:dyDescent="0.25">
      <c r="A172" s="166"/>
      <c r="B172" s="131"/>
      <c r="C172" s="132"/>
      <c r="D172" s="133"/>
      <c r="E172" s="316"/>
      <c r="F172" s="317"/>
      <c r="G172" s="317"/>
      <c r="H172" s="318"/>
      <c r="I172" s="319"/>
      <c r="J172" s="128">
        <f t="shared" ref="J172" si="28">ROUND(H172*E172,2)</f>
        <v>0</v>
      </c>
    </row>
    <row r="173" spans="1:12" x14ac:dyDescent="0.25">
      <c r="A173" s="309" t="s">
        <v>75</v>
      </c>
      <c r="B173" s="310"/>
      <c r="C173" s="311"/>
      <c r="D173" s="311"/>
      <c r="E173" s="311"/>
      <c r="F173" s="311"/>
      <c r="G173" s="311"/>
      <c r="H173" s="311"/>
      <c r="I173" s="311"/>
      <c r="J173" s="86">
        <f>SUM(J171:J172)</f>
        <v>0</v>
      </c>
    </row>
    <row r="174" spans="1:12" x14ac:dyDescent="0.25">
      <c r="A174" s="320" t="s">
        <v>46</v>
      </c>
      <c r="B174" s="322" t="s">
        <v>47</v>
      </c>
      <c r="C174" s="323" t="s">
        <v>76</v>
      </c>
      <c r="D174" s="315" t="s">
        <v>77</v>
      </c>
      <c r="E174" s="315"/>
      <c r="F174" s="315" t="s">
        <v>78</v>
      </c>
      <c r="G174" s="315"/>
      <c r="H174" s="315" t="s">
        <v>70</v>
      </c>
      <c r="I174" s="315"/>
      <c r="J174" s="304" t="s">
        <v>55</v>
      </c>
    </row>
    <row r="175" spans="1:12" x14ac:dyDescent="0.25">
      <c r="A175" s="321"/>
      <c r="B175" s="323"/>
      <c r="C175" s="324"/>
      <c r="D175" s="112" t="s">
        <v>79</v>
      </c>
      <c r="E175" s="112" t="s">
        <v>80</v>
      </c>
      <c r="F175" s="325"/>
      <c r="G175" s="325"/>
      <c r="H175" s="325"/>
      <c r="I175" s="325"/>
      <c r="J175" s="305"/>
    </row>
    <row r="176" spans="1:12" x14ac:dyDescent="0.25">
      <c r="A176" s="166"/>
      <c r="B176" s="135"/>
      <c r="C176" s="134"/>
      <c r="D176" s="136"/>
      <c r="E176" s="136"/>
      <c r="F176" s="306"/>
      <c r="G176" s="307"/>
      <c r="H176" s="308"/>
      <c r="I176" s="308"/>
      <c r="J176" s="128">
        <f>ROUND(H176*F176,2)</f>
        <v>0</v>
      </c>
    </row>
    <row r="177" spans="1:12" ht="15.75" thickBot="1" x14ac:dyDescent="0.3">
      <c r="A177" s="309" t="s">
        <v>81</v>
      </c>
      <c r="B177" s="310"/>
      <c r="C177" s="311"/>
      <c r="D177" s="311"/>
      <c r="E177" s="311"/>
      <c r="F177" s="311"/>
      <c r="G177" s="311"/>
      <c r="H177" s="311"/>
      <c r="I177" s="311"/>
      <c r="J177" s="86">
        <f>SUM(J175:J176)</f>
        <v>0</v>
      </c>
    </row>
    <row r="178" spans="1:12" ht="15.75" thickBot="1" x14ac:dyDescent="0.3">
      <c r="A178" s="312" t="s">
        <v>82</v>
      </c>
      <c r="B178" s="313"/>
      <c r="C178" s="314"/>
      <c r="D178" s="314"/>
      <c r="E178" s="314"/>
      <c r="F178" s="314"/>
      <c r="G178" s="314"/>
      <c r="H178" s="314"/>
      <c r="I178" s="314"/>
      <c r="J178" s="137">
        <f>J164+J167+J170+J177+J173</f>
        <v>0</v>
      </c>
    </row>
    <row r="179" spans="1:12" ht="28.5" customHeight="1" x14ac:dyDescent="0.25">
      <c r="A179" s="162" t="s">
        <v>43</v>
      </c>
      <c r="B179" s="92">
        <v>330006</v>
      </c>
      <c r="C179" s="346" t="s">
        <v>336</v>
      </c>
      <c r="D179" s="347"/>
      <c r="E179" s="347"/>
      <c r="F179" s="347"/>
      <c r="G179" s="347"/>
      <c r="H179" s="347"/>
      <c r="I179" s="347"/>
      <c r="J179" s="348"/>
      <c r="L179" s="119"/>
    </row>
    <row r="180" spans="1:12" ht="15.75" thickBot="1" x14ac:dyDescent="0.3">
      <c r="A180" s="349" t="s">
        <v>44</v>
      </c>
      <c r="B180" s="350"/>
      <c r="C180" s="351" t="s">
        <v>471</v>
      </c>
      <c r="D180" s="351"/>
      <c r="E180" s="351"/>
      <c r="F180" s="352"/>
      <c r="G180" s="114" t="s">
        <v>45</v>
      </c>
      <c r="H180" s="185" t="s">
        <v>273</v>
      </c>
      <c r="I180" s="353" t="s">
        <v>31</v>
      </c>
      <c r="J180" s="354"/>
    </row>
    <row r="181" spans="1:12" x14ac:dyDescent="0.25">
      <c r="A181" s="355" t="s">
        <v>46</v>
      </c>
      <c r="B181" s="356" t="s">
        <v>47</v>
      </c>
      <c r="C181" s="356" t="s">
        <v>48</v>
      </c>
      <c r="D181" s="357" t="s">
        <v>49</v>
      </c>
      <c r="E181" s="359" t="s">
        <v>50</v>
      </c>
      <c r="F181" s="360"/>
      <c r="G181" s="361"/>
      <c r="H181" s="359" t="s">
        <v>51</v>
      </c>
      <c r="I181" s="360"/>
      <c r="J181" s="362"/>
    </row>
    <row r="182" spans="1:12" x14ac:dyDescent="0.25">
      <c r="A182" s="321"/>
      <c r="B182" s="323"/>
      <c r="C182" s="323"/>
      <c r="D182" s="358"/>
      <c r="E182" s="111" t="s">
        <v>52</v>
      </c>
      <c r="F182" s="111" t="s">
        <v>53</v>
      </c>
      <c r="G182" s="111" t="s">
        <v>54</v>
      </c>
      <c r="H182" s="111" t="s">
        <v>53</v>
      </c>
      <c r="I182" s="111" t="s">
        <v>54</v>
      </c>
      <c r="J182" s="83" t="s">
        <v>55</v>
      </c>
    </row>
    <row r="183" spans="1:12" x14ac:dyDescent="0.25">
      <c r="A183" s="161"/>
      <c r="B183" s="143"/>
      <c r="C183" s="144"/>
      <c r="D183" s="145"/>
      <c r="E183" s="146"/>
      <c r="F183" s="146"/>
      <c r="G183" s="146"/>
      <c r="H183" s="145"/>
      <c r="I183" s="145"/>
      <c r="J183" s="147"/>
    </row>
    <row r="184" spans="1:12" x14ac:dyDescent="0.25">
      <c r="A184" s="337" t="s">
        <v>56</v>
      </c>
      <c r="B184" s="338"/>
      <c r="C184" s="338"/>
      <c r="D184" s="338"/>
      <c r="E184" s="338"/>
      <c r="F184" s="338"/>
      <c r="G184" s="338"/>
      <c r="H184" s="338"/>
      <c r="I184" s="310"/>
      <c r="J184" s="86">
        <f>SUM(J182:J183)</f>
        <v>0</v>
      </c>
    </row>
    <row r="185" spans="1:12" ht="22.5" x14ac:dyDescent="0.25">
      <c r="A185" s="163" t="s">
        <v>46</v>
      </c>
      <c r="B185" s="87" t="s">
        <v>47</v>
      </c>
      <c r="C185" s="110" t="s">
        <v>57</v>
      </c>
      <c r="D185" s="110" t="s">
        <v>58</v>
      </c>
      <c r="E185" s="110" t="s">
        <v>18</v>
      </c>
      <c r="F185" s="88" t="s">
        <v>59</v>
      </c>
      <c r="G185" s="88" t="s">
        <v>60</v>
      </c>
      <c r="H185" s="339" t="s">
        <v>61</v>
      </c>
      <c r="I185" s="340"/>
      <c r="J185" s="89" t="s">
        <v>62</v>
      </c>
    </row>
    <row r="186" spans="1:12" x14ac:dyDescent="0.25">
      <c r="A186" s="164"/>
      <c r="B186" s="143"/>
      <c r="C186" s="144"/>
      <c r="D186" s="154"/>
      <c r="E186" s="115"/>
      <c r="F186" s="155"/>
      <c r="G186" s="156"/>
      <c r="H186" s="329"/>
      <c r="I186" s="330"/>
      <c r="J186" s="93"/>
    </row>
    <row r="187" spans="1:12" x14ac:dyDescent="0.25">
      <c r="A187" s="309" t="s">
        <v>64</v>
      </c>
      <c r="B187" s="310"/>
      <c r="C187" s="311"/>
      <c r="D187" s="311"/>
      <c r="E187" s="311"/>
      <c r="F187" s="311"/>
      <c r="G187" s="311"/>
      <c r="H187" s="311"/>
      <c r="I187" s="311"/>
      <c r="J187" s="106">
        <f>SUM(J185:J186)</f>
        <v>0</v>
      </c>
      <c r="L187" s="129"/>
    </row>
    <row r="188" spans="1:12" x14ac:dyDescent="0.25">
      <c r="A188" s="341" t="s">
        <v>65</v>
      </c>
      <c r="B188" s="342"/>
      <c r="C188" s="342"/>
      <c r="D188" s="342"/>
      <c r="E188" s="342"/>
      <c r="F188" s="342"/>
      <c r="G188" s="342"/>
      <c r="H188" s="342"/>
      <c r="I188" s="184">
        <v>0.05</v>
      </c>
      <c r="J188" s="118">
        <f>ROUND(J187*I188,2)</f>
        <v>0</v>
      </c>
    </row>
    <row r="189" spans="1:12" x14ac:dyDescent="0.25">
      <c r="A189" s="343" t="s">
        <v>66</v>
      </c>
      <c r="B189" s="344"/>
      <c r="C189" s="345"/>
      <c r="D189" s="345"/>
      <c r="E189" s="345"/>
      <c r="F189" s="345"/>
      <c r="G189" s="345"/>
      <c r="H189" s="345"/>
      <c r="I189" s="345"/>
      <c r="J189" s="44">
        <v>1</v>
      </c>
    </row>
    <row r="190" spans="1:12" x14ac:dyDescent="0.25">
      <c r="A190" s="309" t="s">
        <v>67</v>
      </c>
      <c r="B190" s="310"/>
      <c r="C190" s="311"/>
      <c r="D190" s="311"/>
      <c r="E190" s="311"/>
      <c r="F190" s="311"/>
      <c r="G190" s="311"/>
      <c r="H190" s="311"/>
      <c r="I190" s="311"/>
      <c r="J190" s="86">
        <f>ROUND((J184+J187+J188)/J189,2)</f>
        <v>0</v>
      </c>
    </row>
    <row r="191" spans="1:12" x14ac:dyDescent="0.25">
      <c r="A191" s="163" t="s">
        <v>46</v>
      </c>
      <c r="B191" s="87" t="s">
        <v>47</v>
      </c>
      <c r="C191" s="110" t="s">
        <v>68</v>
      </c>
      <c r="D191" s="110" t="s">
        <v>58</v>
      </c>
      <c r="E191" s="315" t="s">
        <v>69</v>
      </c>
      <c r="F191" s="315"/>
      <c r="G191" s="315"/>
      <c r="H191" s="315" t="s">
        <v>70</v>
      </c>
      <c r="I191" s="315"/>
      <c r="J191" s="109" t="s">
        <v>55</v>
      </c>
    </row>
    <row r="192" spans="1:12" x14ac:dyDescent="0.25">
      <c r="A192" s="164"/>
      <c r="B192" s="143"/>
      <c r="C192" s="144"/>
      <c r="D192" s="154"/>
      <c r="E192" s="326"/>
      <c r="F192" s="327"/>
      <c r="G192" s="328"/>
      <c r="H192" s="329"/>
      <c r="I192" s="330"/>
      <c r="J192" s="93"/>
    </row>
    <row r="193" spans="1:12" x14ac:dyDescent="0.25">
      <c r="A193" s="309" t="s">
        <v>71</v>
      </c>
      <c r="B193" s="310"/>
      <c r="C193" s="311"/>
      <c r="D193" s="311"/>
      <c r="E193" s="311"/>
      <c r="F193" s="311"/>
      <c r="G193" s="311"/>
      <c r="H193" s="311"/>
      <c r="I193" s="311"/>
      <c r="J193" s="86">
        <f>SUM(J191:J192)</f>
        <v>0</v>
      </c>
    </row>
    <row r="194" spans="1:12" x14ac:dyDescent="0.25">
      <c r="A194" s="163" t="s">
        <v>46</v>
      </c>
      <c r="B194" s="87" t="s">
        <v>47</v>
      </c>
      <c r="C194" s="110" t="s">
        <v>72</v>
      </c>
      <c r="D194" s="110" t="s">
        <v>58</v>
      </c>
      <c r="E194" s="315" t="s">
        <v>69</v>
      </c>
      <c r="F194" s="315"/>
      <c r="G194" s="315"/>
      <c r="H194" s="315" t="s">
        <v>70</v>
      </c>
      <c r="I194" s="315"/>
      <c r="J194" s="109" t="s">
        <v>55</v>
      </c>
    </row>
    <row r="195" spans="1:12" x14ac:dyDescent="0.25">
      <c r="A195" s="161" t="s">
        <v>335</v>
      </c>
      <c r="B195" s="116" t="s">
        <v>94</v>
      </c>
      <c r="C195" s="144" t="s">
        <v>330</v>
      </c>
      <c r="D195" s="154" t="s">
        <v>273</v>
      </c>
      <c r="E195" s="331">
        <v>1</v>
      </c>
      <c r="F195" s="331"/>
      <c r="G195" s="331"/>
      <c r="H195" s="329"/>
      <c r="I195" s="330"/>
      <c r="J195" s="93">
        <f t="shared" ref="J195" si="29">ROUND(H195*E195,2)</f>
        <v>0</v>
      </c>
    </row>
    <row r="196" spans="1:12" ht="22.5" x14ac:dyDescent="0.25">
      <c r="A196" s="161" t="s">
        <v>335</v>
      </c>
      <c r="B196" s="116" t="s">
        <v>95</v>
      </c>
      <c r="C196" s="84" t="s">
        <v>331</v>
      </c>
      <c r="D196" s="85" t="s">
        <v>273</v>
      </c>
      <c r="E196" s="332">
        <v>1</v>
      </c>
      <c r="F196" s="333"/>
      <c r="G196" s="334"/>
      <c r="H196" s="335"/>
      <c r="I196" s="336"/>
      <c r="J196" s="94">
        <f t="shared" ref="J196" si="30">ROUND(H196*E196,2)</f>
        <v>0</v>
      </c>
    </row>
    <row r="197" spans="1:12" x14ac:dyDescent="0.25">
      <c r="A197" s="309" t="s">
        <v>73</v>
      </c>
      <c r="B197" s="310"/>
      <c r="C197" s="311"/>
      <c r="D197" s="311"/>
      <c r="E197" s="311"/>
      <c r="F197" s="311"/>
      <c r="G197" s="311"/>
      <c r="H197" s="311"/>
      <c r="I197" s="311"/>
      <c r="J197" s="86">
        <f>SUM(J194:J196)</f>
        <v>0</v>
      </c>
    </row>
    <row r="198" spans="1:12" x14ac:dyDescent="0.25">
      <c r="A198" s="163" t="s">
        <v>46</v>
      </c>
      <c r="B198" s="87" t="s">
        <v>47</v>
      </c>
      <c r="C198" s="110" t="s">
        <v>74</v>
      </c>
      <c r="D198" s="110" t="s">
        <v>58</v>
      </c>
      <c r="E198" s="315" t="s">
        <v>69</v>
      </c>
      <c r="F198" s="315"/>
      <c r="G198" s="315"/>
      <c r="H198" s="315" t="s">
        <v>70</v>
      </c>
      <c r="I198" s="315"/>
      <c r="J198" s="109" t="s">
        <v>55</v>
      </c>
    </row>
    <row r="199" spans="1:12" x14ac:dyDescent="0.25">
      <c r="A199" s="166"/>
      <c r="B199" s="131"/>
      <c r="C199" s="132"/>
      <c r="D199" s="133"/>
      <c r="E199" s="316"/>
      <c r="F199" s="317"/>
      <c r="G199" s="317"/>
      <c r="H199" s="318"/>
      <c r="I199" s="319"/>
      <c r="J199" s="128">
        <f t="shared" ref="J199" si="31">ROUND(H199*E199,2)</f>
        <v>0</v>
      </c>
    </row>
    <row r="200" spans="1:12" x14ac:dyDescent="0.25">
      <c r="A200" s="309" t="s">
        <v>75</v>
      </c>
      <c r="B200" s="310"/>
      <c r="C200" s="311"/>
      <c r="D200" s="311"/>
      <c r="E200" s="311"/>
      <c r="F200" s="311"/>
      <c r="G200" s="311"/>
      <c r="H200" s="311"/>
      <c r="I200" s="311"/>
      <c r="J200" s="86">
        <f>SUM(J198:J199)</f>
        <v>0</v>
      </c>
    </row>
    <row r="201" spans="1:12" x14ac:dyDescent="0.25">
      <c r="A201" s="320" t="s">
        <v>46</v>
      </c>
      <c r="B201" s="322" t="s">
        <v>47</v>
      </c>
      <c r="C201" s="323" t="s">
        <v>76</v>
      </c>
      <c r="D201" s="315" t="s">
        <v>77</v>
      </c>
      <c r="E201" s="315"/>
      <c r="F201" s="315" t="s">
        <v>78</v>
      </c>
      <c r="G201" s="315"/>
      <c r="H201" s="315" t="s">
        <v>70</v>
      </c>
      <c r="I201" s="315"/>
      <c r="J201" s="304" t="s">
        <v>55</v>
      </c>
    </row>
    <row r="202" spans="1:12" x14ac:dyDescent="0.25">
      <c r="A202" s="321"/>
      <c r="B202" s="323"/>
      <c r="C202" s="324"/>
      <c r="D202" s="112" t="s">
        <v>79</v>
      </c>
      <c r="E202" s="112" t="s">
        <v>80</v>
      </c>
      <c r="F202" s="325"/>
      <c r="G202" s="325"/>
      <c r="H202" s="325"/>
      <c r="I202" s="325"/>
      <c r="J202" s="305"/>
    </row>
    <row r="203" spans="1:12" x14ac:dyDescent="0.25">
      <c r="A203" s="166"/>
      <c r="B203" s="135"/>
      <c r="C203" s="134"/>
      <c r="D203" s="136"/>
      <c r="E203" s="136"/>
      <c r="F203" s="306"/>
      <c r="G203" s="307"/>
      <c r="H203" s="308"/>
      <c r="I203" s="308"/>
      <c r="J203" s="128">
        <f>ROUND(H203*F203,2)</f>
        <v>0</v>
      </c>
    </row>
    <row r="204" spans="1:12" ht="15.75" thickBot="1" x14ac:dyDescent="0.3">
      <c r="A204" s="309" t="s">
        <v>81</v>
      </c>
      <c r="B204" s="310"/>
      <c r="C204" s="311"/>
      <c r="D204" s="311"/>
      <c r="E204" s="311"/>
      <c r="F204" s="311"/>
      <c r="G204" s="311"/>
      <c r="H204" s="311"/>
      <c r="I204" s="311"/>
      <c r="J204" s="86">
        <f>SUM(J202:J203)</f>
        <v>0</v>
      </c>
    </row>
    <row r="205" spans="1:12" ht="15.75" thickBot="1" x14ac:dyDescent="0.3">
      <c r="A205" s="312" t="s">
        <v>82</v>
      </c>
      <c r="B205" s="313"/>
      <c r="C205" s="314"/>
      <c r="D205" s="314"/>
      <c r="E205" s="314"/>
      <c r="F205" s="314"/>
      <c r="G205" s="314"/>
      <c r="H205" s="314"/>
      <c r="I205" s="314"/>
      <c r="J205" s="137">
        <f>J190+J193+J197+J204+J200</f>
        <v>0</v>
      </c>
    </row>
    <row r="206" spans="1:12" ht="28.5" customHeight="1" x14ac:dyDescent="0.25">
      <c r="A206" s="162" t="s">
        <v>43</v>
      </c>
      <c r="B206" s="92">
        <v>330007</v>
      </c>
      <c r="C206" s="346" t="s">
        <v>337</v>
      </c>
      <c r="D206" s="347"/>
      <c r="E206" s="347"/>
      <c r="F206" s="347"/>
      <c r="G206" s="347"/>
      <c r="H206" s="347"/>
      <c r="I206" s="347"/>
      <c r="J206" s="348"/>
      <c r="L206" s="119"/>
    </row>
    <row r="207" spans="1:12" ht="15.75" thickBot="1" x14ac:dyDescent="0.3">
      <c r="A207" s="349" t="s">
        <v>44</v>
      </c>
      <c r="B207" s="350"/>
      <c r="C207" s="351" t="s">
        <v>471</v>
      </c>
      <c r="D207" s="351"/>
      <c r="E207" s="351"/>
      <c r="F207" s="352"/>
      <c r="G207" s="114" t="s">
        <v>45</v>
      </c>
      <c r="H207" s="185" t="s">
        <v>173</v>
      </c>
      <c r="I207" s="353" t="s">
        <v>31</v>
      </c>
      <c r="J207" s="354"/>
    </row>
    <row r="208" spans="1:12" x14ac:dyDescent="0.25">
      <c r="A208" s="355" t="s">
        <v>46</v>
      </c>
      <c r="B208" s="356" t="s">
        <v>47</v>
      </c>
      <c r="C208" s="356" t="s">
        <v>48</v>
      </c>
      <c r="D208" s="357" t="s">
        <v>49</v>
      </c>
      <c r="E208" s="359" t="s">
        <v>50</v>
      </c>
      <c r="F208" s="360"/>
      <c r="G208" s="361"/>
      <c r="H208" s="359" t="s">
        <v>51</v>
      </c>
      <c r="I208" s="360"/>
      <c r="J208" s="362"/>
    </row>
    <row r="209" spans="1:12" x14ac:dyDescent="0.25">
      <c r="A209" s="321"/>
      <c r="B209" s="323"/>
      <c r="C209" s="323"/>
      <c r="D209" s="358"/>
      <c r="E209" s="111" t="s">
        <v>52</v>
      </c>
      <c r="F209" s="111" t="s">
        <v>53</v>
      </c>
      <c r="G209" s="111" t="s">
        <v>54</v>
      </c>
      <c r="H209" s="111" t="s">
        <v>53</v>
      </c>
      <c r="I209" s="111" t="s">
        <v>54</v>
      </c>
      <c r="J209" s="83" t="s">
        <v>55</v>
      </c>
    </row>
    <row r="210" spans="1:12" x14ac:dyDescent="0.25">
      <c r="A210" s="161"/>
      <c r="B210" s="143"/>
      <c r="C210" s="144"/>
      <c r="D210" s="145"/>
      <c r="E210" s="146"/>
      <c r="F210" s="146"/>
      <c r="G210" s="146"/>
      <c r="H210" s="145"/>
      <c r="I210" s="145"/>
      <c r="J210" s="147"/>
    </row>
    <row r="211" spans="1:12" x14ac:dyDescent="0.25">
      <c r="A211" s="337" t="s">
        <v>56</v>
      </c>
      <c r="B211" s="338"/>
      <c r="C211" s="338"/>
      <c r="D211" s="338"/>
      <c r="E211" s="338"/>
      <c r="F211" s="338"/>
      <c r="G211" s="338"/>
      <c r="H211" s="338"/>
      <c r="I211" s="310"/>
      <c r="J211" s="86">
        <f>SUM(J209:J210)</f>
        <v>0</v>
      </c>
    </row>
    <row r="212" spans="1:12" ht="22.5" x14ac:dyDescent="0.25">
      <c r="A212" s="163" t="s">
        <v>46</v>
      </c>
      <c r="B212" s="87" t="s">
        <v>47</v>
      </c>
      <c r="C212" s="110" t="s">
        <v>57</v>
      </c>
      <c r="D212" s="110" t="s">
        <v>58</v>
      </c>
      <c r="E212" s="110" t="s">
        <v>18</v>
      </c>
      <c r="F212" s="88" t="s">
        <v>59</v>
      </c>
      <c r="G212" s="88" t="s">
        <v>60</v>
      </c>
      <c r="H212" s="339" t="s">
        <v>61</v>
      </c>
      <c r="I212" s="340"/>
      <c r="J212" s="89" t="s">
        <v>62</v>
      </c>
    </row>
    <row r="213" spans="1:12" x14ac:dyDescent="0.25">
      <c r="A213" s="164"/>
      <c r="B213" s="143"/>
      <c r="C213" s="144"/>
      <c r="D213" s="154"/>
      <c r="E213" s="115"/>
      <c r="F213" s="155"/>
      <c r="G213" s="156"/>
      <c r="H213" s="329"/>
      <c r="I213" s="330"/>
      <c r="J213" s="93"/>
    </row>
    <row r="214" spans="1:12" x14ac:dyDescent="0.25">
      <c r="A214" s="309" t="s">
        <v>64</v>
      </c>
      <c r="B214" s="310"/>
      <c r="C214" s="311"/>
      <c r="D214" s="311"/>
      <c r="E214" s="311"/>
      <c r="F214" s="311"/>
      <c r="G214" s="311"/>
      <c r="H214" s="311"/>
      <c r="I214" s="311"/>
      <c r="J214" s="106">
        <f>SUM(J212:J213)</f>
        <v>0</v>
      </c>
      <c r="L214" s="129"/>
    </row>
    <row r="215" spans="1:12" x14ac:dyDescent="0.25">
      <c r="A215" s="341" t="s">
        <v>65</v>
      </c>
      <c r="B215" s="342"/>
      <c r="C215" s="342"/>
      <c r="D215" s="342"/>
      <c r="E215" s="342"/>
      <c r="F215" s="342"/>
      <c r="G215" s="342"/>
      <c r="H215" s="342"/>
      <c r="I215" s="184">
        <v>0.05</v>
      </c>
      <c r="J215" s="118">
        <f>ROUND(J214*I215,2)</f>
        <v>0</v>
      </c>
    </row>
    <row r="216" spans="1:12" x14ac:dyDescent="0.25">
      <c r="A216" s="343" t="s">
        <v>66</v>
      </c>
      <c r="B216" s="344"/>
      <c r="C216" s="345"/>
      <c r="D216" s="345"/>
      <c r="E216" s="345"/>
      <c r="F216" s="345"/>
      <c r="G216" s="345"/>
      <c r="H216" s="345"/>
      <c r="I216" s="345"/>
      <c r="J216" s="44">
        <v>1</v>
      </c>
    </row>
    <row r="217" spans="1:12" x14ac:dyDescent="0.25">
      <c r="A217" s="309" t="s">
        <v>67</v>
      </c>
      <c r="B217" s="310"/>
      <c r="C217" s="311"/>
      <c r="D217" s="311"/>
      <c r="E217" s="311"/>
      <c r="F217" s="311"/>
      <c r="G217" s="311"/>
      <c r="H217" s="311"/>
      <c r="I217" s="311"/>
      <c r="J217" s="86">
        <f>ROUND((J211+J214+J215)/J216,2)</f>
        <v>0</v>
      </c>
    </row>
    <row r="218" spans="1:12" x14ac:dyDescent="0.25">
      <c r="A218" s="163" t="s">
        <v>46</v>
      </c>
      <c r="B218" s="87" t="s">
        <v>47</v>
      </c>
      <c r="C218" s="110" t="s">
        <v>68</v>
      </c>
      <c r="D218" s="110" t="s">
        <v>58</v>
      </c>
      <c r="E218" s="315" t="s">
        <v>69</v>
      </c>
      <c r="F218" s="315"/>
      <c r="G218" s="315"/>
      <c r="H218" s="315" t="s">
        <v>70</v>
      </c>
      <c r="I218" s="315"/>
      <c r="J218" s="109" t="s">
        <v>55</v>
      </c>
    </row>
    <row r="219" spans="1:12" x14ac:dyDescent="0.25">
      <c r="A219" s="164"/>
      <c r="B219" s="143"/>
      <c r="C219" s="144"/>
      <c r="D219" s="154"/>
      <c r="E219" s="326"/>
      <c r="F219" s="327"/>
      <c r="G219" s="328"/>
      <c r="H219" s="329"/>
      <c r="I219" s="330"/>
      <c r="J219" s="93"/>
    </row>
    <row r="220" spans="1:12" x14ac:dyDescent="0.25">
      <c r="A220" s="309" t="s">
        <v>71</v>
      </c>
      <c r="B220" s="310"/>
      <c r="C220" s="311"/>
      <c r="D220" s="311"/>
      <c r="E220" s="311"/>
      <c r="F220" s="311"/>
      <c r="G220" s="311"/>
      <c r="H220" s="311"/>
      <c r="I220" s="311"/>
      <c r="J220" s="86">
        <f>SUM(J218:J219)</f>
        <v>0</v>
      </c>
    </row>
    <row r="221" spans="1:12" x14ac:dyDescent="0.25">
      <c r="A221" s="163" t="s">
        <v>46</v>
      </c>
      <c r="B221" s="87" t="s">
        <v>47</v>
      </c>
      <c r="C221" s="110" t="s">
        <v>72</v>
      </c>
      <c r="D221" s="110" t="s">
        <v>58</v>
      </c>
      <c r="E221" s="315" t="s">
        <v>69</v>
      </c>
      <c r="F221" s="315"/>
      <c r="G221" s="315"/>
      <c r="H221" s="315" t="s">
        <v>70</v>
      </c>
      <c r="I221" s="315"/>
      <c r="J221" s="109" t="s">
        <v>55</v>
      </c>
    </row>
    <row r="222" spans="1:12" x14ac:dyDescent="0.25">
      <c r="A222" s="161" t="s">
        <v>335</v>
      </c>
      <c r="B222" s="116" t="s">
        <v>93</v>
      </c>
      <c r="C222" s="144" t="s">
        <v>329</v>
      </c>
      <c r="D222" s="154" t="s">
        <v>173</v>
      </c>
      <c r="E222" s="331">
        <v>1</v>
      </c>
      <c r="F222" s="331"/>
      <c r="G222" s="331"/>
      <c r="H222" s="329"/>
      <c r="I222" s="330"/>
      <c r="J222" s="93">
        <f t="shared" ref="J222:J223" si="32">ROUND(H222*E222,2)</f>
        <v>0</v>
      </c>
    </row>
    <row r="223" spans="1:12" ht="22.5" x14ac:dyDescent="0.25">
      <c r="A223" s="161" t="s">
        <v>335</v>
      </c>
      <c r="B223" s="116" t="s">
        <v>96</v>
      </c>
      <c r="C223" s="84" t="s">
        <v>332</v>
      </c>
      <c r="D223" s="85" t="s">
        <v>333</v>
      </c>
      <c r="E223" s="332">
        <v>17</v>
      </c>
      <c r="F223" s="333"/>
      <c r="G223" s="334"/>
      <c r="H223" s="335"/>
      <c r="I223" s="336"/>
      <c r="J223" s="94">
        <f t="shared" si="32"/>
        <v>0</v>
      </c>
    </row>
    <row r="224" spans="1:12" x14ac:dyDescent="0.25">
      <c r="A224" s="309" t="s">
        <v>73</v>
      </c>
      <c r="B224" s="310"/>
      <c r="C224" s="311"/>
      <c r="D224" s="311"/>
      <c r="E224" s="311"/>
      <c r="F224" s="311"/>
      <c r="G224" s="311"/>
      <c r="H224" s="311"/>
      <c r="I224" s="311"/>
      <c r="J224" s="86">
        <f>SUM(J221:J223)</f>
        <v>0</v>
      </c>
    </row>
    <row r="225" spans="1:12" x14ac:dyDescent="0.25">
      <c r="A225" s="163" t="s">
        <v>46</v>
      </c>
      <c r="B225" s="87" t="s">
        <v>47</v>
      </c>
      <c r="C225" s="110" t="s">
        <v>74</v>
      </c>
      <c r="D225" s="110" t="s">
        <v>58</v>
      </c>
      <c r="E225" s="315" t="s">
        <v>69</v>
      </c>
      <c r="F225" s="315"/>
      <c r="G225" s="315"/>
      <c r="H225" s="315" t="s">
        <v>70</v>
      </c>
      <c r="I225" s="315"/>
      <c r="J225" s="109" t="s">
        <v>55</v>
      </c>
    </row>
    <row r="226" spans="1:12" x14ac:dyDescent="0.25">
      <c r="A226" s="166"/>
      <c r="B226" s="131"/>
      <c r="C226" s="132"/>
      <c r="D226" s="133"/>
      <c r="E226" s="316"/>
      <c r="F226" s="317"/>
      <c r="G226" s="317"/>
      <c r="H226" s="318"/>
      <c r="I226" s="319"/>
      <c r="J226" s="128">
        <f t="shared" ref="J226" si="33">ROUND(H226*E226,2)</f>
        <v>0</v>
      </c>
    </row>
    <row r="227" spans="1:12" x14ac:dyDescent="0.25">
      <c r="A227" s="309" t="s">
        <v>75</v>
      </c>
      <c r="B227" s="310"/>
      <c r="C227" s="311"/>
      <c r="D227" s="311"/>
      <c r="E227" s="311"/>
      <c r="F227" s="311"/>
      <c r="G227" s="311"/>
      <c r="H227" s="311"/>
      <c r="I227" s="311"/>
      <c r="J227" s="86">
        <f>SUM(J225:J226)</f>
        <v>0</v>
      </c>
    </row>
    <row r="228" spans="1:12" x14ac:dyDescent="0.25">
      <c r="A228" s="320" t="s">
        <v>46</v>
      </c>
      <c r="B228" s="322" t="s">
        <v>47</v>
      </c>
      <c r="C228" s="323" t="s">
        <v>76</v>
      </c>
      <c r="D228" s="315" t="s">
        <v>77</v>
      </c>
      <c r="E228" s="315"/>
      <c r="F228" s="315" t="s">
        <v>78</v>
      </c>
      <c r="G228" s="315"/>
      <c r="H228" s="315" t="s">
        <v>70</v>
      </c>
      <c r="I228" s="315"/>
      <c r="J228" s="304" t="s">
        <v>55</v>
      </c>
    </row>
    <row r="229" spans="1:12" x14ac:dyDescent="0.25">
      <c r="A229" s="321"/>
      <c r="B229" s="323"/>
      <c r="C229" s="324"/>
      <c r="D229" s="112" t="s">
        <v>79</v>
      </c>
      <c r="E229" s="112" t="s">
        <v>80</v>
      </c>
      <c r="F229" s="325"/>
      <c r="G229" s="325"/>
      <c r="H229" s="325"/>
      <c r="I229" s="325"/>
      <c r="J229" s="305"/>
    </row>
    <row r="230" spans="1:12" x14ac:dyDescent="0.25">
      <c r="A230" s="166"/>
      <c r="B230" s="135"/>
      <c r="C230" s="134"/>
      <c r="D230" s="136"/>
      <c r="E230" s="136"/>
      <c r="F230" s="306"/>
      <c r="G230" s="307"/>
      <c r="H230" s="308"/>
      <c r="I230" s="308"/>
      <c r="J230" s="128">
        <f>ROUND(H230*F230,2)</f>
        <v>0</v>
      </c>
    </row>
    <row r="231" spans="1:12" ht="15.75" thickBot="1" x14ac:dyDescent="0.3">
      <c r="A231" s="309" t="s">
        <v>81</v>
      </c>
      <c r="B231" s="310"/>
      <c r="C231" s="311"/>
      <c r="D231" s="311"/>
      <c r="E231" s="311"/>
      <c r="F231" s="311"/>
      <c r="G231" s="311"/>
      <c r="H231" s="311"/>
      <c r="I231" s="311"/>
      <c r="J231" s="86">
        <f>SUM(J229:J230)</f>
        <v>0</v>
      </c>
    </row>
    <row r="232" spans="1:12" ht="15.75" thickBot="1" x14ac:dyDescent="0.3">
      <c r="A232" s="312" t="s">
        <v>82</v>
      </c>
      <c r="B232" s="313"/>
      <c r="C232" s="314"/>
      <c r="D232" s="314"/>
      <c r="E232" s="314"/>
      <c r="F232" s="314"/>
      <c r="G232" s="314"/>
      <c r="H232" s="314"/>
      <c r="I232" s="314"/>
      <c r="J232" s="137">
        <f>J217+J220+J224+J231+J227</f>
        <v>0</v>
      </c>
    </row>
    <row r="233" spans="1:12" x14ac:dyDescent="0.25">
      <c r="A233" s="162" t="s">
        <v>43</v>
      </c>
      <c r="B233" s="92">
        <v>410001</v>
      </c>
      <c r="C233" s="346" t="s">
        <v>260</v>
      </c>
      <c r="D233" s="347"/>
      <c r="E233" s="347"/>
      <c r="F233" s="347"/>
      <c r="G233" s="347"/>
      <c r="H233" s="347"/>
      <c r="I233" s="347"/>
      <c r="J233" s="348"/>
      <c r="L233" s="119"/>
    </row>
    <row r="234" spans="1:12" ht="15.75" thickBot="1" x14ac:dyDescent="0.3">
      <c r="A234" s="349" t="s">
        <v>44</v>
      </c>
      <c r="B234" s="350"/>
      <c r="C234" s="351" t="s">
        <v>469</v>
      </c>
      <c r="D234" s="351"/>
      <c r="E234" s="351"/>
      <c r="F234" s="352"/>
      <c r="G234" s="114" t="s">
        <v>45</v>
      </c>
      <c r="H234" s="185" t="s">
        <v>204</v>
      </c>
      <c r="I234" s="353" t="s">
        <v>31</v>
      </c>
      <c r="J234" s="354"/>
    </row>
    <row r="235" spans="1:12" x14ac:dyDescent="0.25">
      <c r="A235" s="355" t="s">
        <v>46</v>
      </c>
      <c r="B235" s="356" t="s">
        <v>47</v>
      </c>
      <c r="C235" s="356" t="s">
        <v>48</v>
      </c>
      <c r="D235" s="357" t="s">
        <v>49</v>
      </c>
      <c r="E235" s="359" t="s">
        <v>50</v>
      </c>
      <c r="F235" s="360"/>
      <c r="G235" s="361"/>
      <c r="H235" s="359" t="s">
        <v>51</v>
      </c>
      <c r="I235" s="360"/>
      <c r="J235" s="362"/>
    </row>
    <row r="236" spans="1:12" x14ac:dyDescent="0.25">
      <c r="A236" s="321"/>
      <c r="B236" s="323"/>
      <c r="C236" s="323"/>
      <c r="D236" s="358"/>
      <c r="E236" s="111" t="s">
        <v>52</v>
      </c>
      <c r="F236" s="111" t="s">
        <v>53</v>
      </c>
      <c r="G236" s="111" t="s">
        <v>54</v>
      </c>
      <c r="H236" s="111" t="s">
        <v>53</v>
      </c>
      <c r="I236" s="111" t="s">
        <v>54</v>
      </c>
      <c r="J236" s="83" t="s">
        <v>55</v>
      </c>
    </row>
    <row r="237" spans="1:12" ht="22.5" x14ac:dyDescent="0.25">
      <c r="A237" s="161" t="s">
        <v>102</v>
      </c>
      <c r="B237" s="116">
        <v>30007</v>
      </c>
      <c r="C237" s="144" t="s">
        <v>428</v>
      </c>
      <c r="D237" s="157" t="s">
        <v>261</v>
      </c>
      <c r="E237" s="31">
        <v>1</v>
      </c>
      <c r="F237" s="31">
        <v>0.9</v>
      </c>
      <c r="G237" s="31">
        <v>0.1</v>
      </c>
      <c r="H237" s="145"/>
      <c r="I237" s="145"/>
      <c r="J237" s="147">
        <f>ROUND(E237*(F237*H237)+(G237*I237),2)</f>
        <v>0</v>
      </c>
    </row>
    <row r="238" spans="1:12" ht="22.5" x14ac:dyDescent="0.25">
      <c r="A238" s="161" t="s">
        <v>102</v>
      </c>
      <c r="B238" s="116">
        <v>30080</v>
      </c>
      <c r="C238" s="84" t="s">
        <v>429</v>
      </c>
      <c r="D238" s="157"/>
      <c r="E238" s="31">
        <v>1</v>
      </c>
      <c r="F238" s="31">
        <v>0.45</v>
      </c>
      <c r="G238" s="31">
        <v>0.55000000000000004</v>
      </c>
      <c r="H238" s="113"/>
      <c r="I238" s="113"/>
      <c r="J238" s="148">
        <f t="shared" ref="J238:J242" si="34">ROUND(E238*(F238*H238)+(G238*I238),2)</f>
        <v>0</v>
      </c>
    </row>
    <row r="239" spans="1:12" ht="22.5" x14ac:dyDescent="0.25">
      <c r="A239" s="161" t="s">
        <v>102</v>
      </c>
      <c r="B239" s="116">
        <v>30054</v>
      </c>
      <c r="C239" s="84" t="s">
        <v>430</v>
      </c>
      <c r="D239" s="157"/>
      <c r="E239" s="31">
        <v>1</v>
      </c>
      <c r="F239" s="31">
        <v>0.35</v>
      </c>
      <c r="G239" s="31">
        <v>0.65</v>
      </c>
      <c r="H239" s="113"/>
      <c r="I239" s="113"/>
      <c r="J239" s="148">
        <f t="shared" si="34"/>
        <v>0</v>
      </c>
    </row>
    <row r="240" spans="1:12" ht="22.5" x14ac:dyDescent="0.25">
      <c r="A240" s="161" t="s">
        <v>102</v>
      </c>
      <c r="B240" s="116">
        <v>30022</v>
      </c>
      <c r="C240" s="84" t="s">
        <v>431</v>
      </c>
      <c r="D240" s="157" t="s">
        <v>261</v>
      </c>
      <c r="E240" s="31">
        <v>2</v>
      </c>
      <c r="F240" s="31">
        <v>1</v>
      </c>
      <c r="G240" s="31">
        <v>0</v>
      </c>
      <c r="H240" s="113"/>
      <c r="I240" s="113"/>
      <c r="J240" s="148">
        <f t="shared" si="34"/>
        <v>0</v>
      </c>
    </row>
    <row r="241" spans="1:12" ht="22.5" x14ac:dyDescent="0.25">
      <c r="A241" s="161" t="s">
        <v>102</v>
      </c>
      <c r="B241" s="116">
        <v>30038</v>
      </c>
      <c r="C241" s="84" t="s">
        <v>432</v>
      </c>
      <c r="D241" s="157" t="s">
        <v>261</v>
      </c>
      <c r="E241" s="31">
        <v>1</v>
      </c>
      <c r="F241" s="31">
        <v>0.6</v>
      </c>
      <c r="G241" s="31">
        <v>0.4</v>
      </c>
      <c r="H241" s="113"/>
      <c r="I241" s="113"/>
      <c r="J241" s="148">
        <f t="shared" si="34"/>
        <v>0</v>
      </c>
    </row>
    <row r="242" spans="1:12" ht="22.5" x14ac:dyDescent="0.25">
      <c r="A242" s="161" t="s">
        <v>102</v>
      </c>
      <c r="B242" s="116">
        <v>30040</v>
      </c>
      <c r="C242" s="84" t="s">
        <v>433</v>
      </c>
      <c r="D242" s="157" t="s">
        <v>261</v>
      </c>
      <c r="E242" s="31">
        <v>1</v>
      </c>
      <c r="F242" s="31">
        <v>0.3</v>
      </c>
      <c r="G242" s="31">
        <v>0.7</v>
      </c>
      <c r="H242" s="113"/>
      <c r="I242" s="113"/>
      <c r="J242" s="148">
        <f t="shared" si="34"/>
        <v>0</v>
      </c>
    </row>
    <row r="243" spans="1:12" ht="22.5" x14ac:dyDescent="0.25">
      <c r="A243" s="161" t="s">
        <v>102</v>
      </c>
      <c r="B243" s="116">
        <v>30033</v>
      </c>
      <c r="C243" s="84" t="s">
        <v>434</v>
      </c>
      <c r="D243" s="157"/>
      <c r="E243" s="31">
        <v>1</v>
      </c>
      <c r="F243" s="31">
        <v>1</v>
      </c>
      <c r="G243" s="31">
        <v>0</v>
      </c>
      <c r="H243" s="113"/>
      <c r="I243" s="113"/>
      <c r="J243" s="148">
        <f>ROUND(E243*(F243*H243)+(G243*I243),2)</f>
        <v>0</v>
      </c>
    </row>
    <row r="244" spans="1:12" ht="22.5" x14ac:dyDescent="0.25">
      <c r="A244" s="161" t="s">
        <v>102</v>
      </c>
      <c r="B244" s="116">
        <v>30030</v>
      </c>
      <c r="C244" s="150" t="s">
        <v>435</v>
      </c>
      <c r="D244" s="157" t="s">
        <v>261</v>
      </c>
      <c r="E244" s="31">
        <v>1</v>
      </c>
      <c r="F244" s="31">
        <v>0.35</v>
      </c>
      <c r="G244" s="31">
        <v>0.65</v>
      </c>
      <c r="H244" s="151"/>
      <c r="I244" s="151"/>
      <c r="J244" s="153">
        <f t="shared" ref="J244" si="35">ROUND(E244*(F244*H244)+(G244*I244),2)</f>
        <v>0</v>
      </c>
    </row>
    <row r="245" spans="1:12" x14ac:dyDescent="0.25">
      <c r="A245" s="337" t="s">
        <v>56</v>
      </c>
      <c r="B245" s="338"/>
      <c r="C245" s="338"/>
      <c r="D245" s="338"/>
      <c r="E245" s="338"/>
      <c r="F245" s="338"/>
      <c r="G245" s="338"/>
      <c r="H245" s="338"/>
      <c r="I245" s="310"/>
      <c r="J245" s="86">
        <f>SUM(J236:J244)</f>
        <v>0</v>
      </c>
    </row>
    <row r="246" spans="1:12" ht="22.5" x14ac:dyDescent="0.25">
      <c r="A246" s="163" t="s">
        <v>46</v>
      </c>
      <c r="B246" s="87" t="s">
        <v>47</v>
      </c>
      <c r="C246" s="110" t="s">
        <v>57</v>
      </c>
      <c r="D246" s="110" t="s">
        <v>58</v>
      </c>
      <c r="E246" s="110" t="s">
        <v>18</v>
      </c>
      <c r="F246" s="88" t="s">
        <v>59</v>
      </c>
      <c r="G246" s="88" t="s">
        <v>60</v>
      </c>
      <c r="H246" s="339" t="s">
        <v>61</v>
      </c>
      <c r="I246" s="340"/>
      <c r="J246" s="89" t="s">
        <v>62</v>
      </c>
    </row>
    <row r="247" spans="1:12" ht="22.5" x14ac:dyDescent="0.25">
      <c r="A247" s="161" t="s">
        <v>102</v>
      </c>
      <c r="B247" s="116">
        <v>20063</v>
      </c>
      <c r="C247" s="144" t="s">
        <v>448</v>
      </c>
      <c r="D247" s="154" t="s">
        <v>362</v>
      </c>
      <c r="E247" s="115">
        <v>0.5</v>
      </c>
      <c r="F247" s="155"/>
      <c r="G247" s="156"/>
      <c r="H247" s="329">
        <f t="shared" ref="H247:H249" si="36">F247*(1+G247)</f>
        <v>0</v>
      </c>
      <c r="I247" s="330"/>
      <c r="J247" s="93">
        <f>ROUND(H247*E247,2)</f>
        <v>0</v>
      </c>
    </row>
    <row r="248" spans="1:12" ht="22.5" x14ac:dyDescent="0.25">
      <c r="A248" s="161" t="s">
        <v>102</v>
      </c>
      <c r="B248" s="116">
        <v>20088</v>
      </c>
      <c r="C248" s="84" t="s">
        <v>449</v>
      </c>
      <c r="D248" s="85" t="s">
        <v>362</v>
      </c>
      <c r="E248" s="215">
        <v>1</v>
      </c>
      <c r="F248" s="91"/>
      <c r="G248" s="90"/>
      <c r="H248" s="335">
        <f t="shared" si="36"/>
        <v>0</v>
      </c>
      <c r="I248" s="336"/>
      <c r="J248" s="94">
        <f t="shared" ref="J248:J249" si="37">ROUND(H248*E248,2)</f>
        <v>0</v>
      </c>
    </row>
    <row r="249" spans="1:12" x14ac:dyDescent="0.25">
      <c r="A249" s="165" t="s">
        <v>21</v>
      </c>
      <c r="B249" s="211" t="s">
        <v>63</v>
      </c>
      <c r="C249" s="150" t="s">
        <v>444</v>
      </c>
      <c r="D249" s="158" t="s">
        <v>362</v>
      </c>
      <c r="E249" s="151">
        <v>4</v>
      </c>
      <c r="F249" s="152"/>
      <c r="G249" s="159"/>
      <c r="H249" s="376">
        <f t="shared" si="36"/>
        <v>0</v>
      </c>
      <c r="I249" s="377"/>
      <c r="J249" s="117">
        <f t="shared" si="37"/>
        <v>0</v>
      </c>
    </row>
    <row r="250" spans="1:12" x14ac:dyDescent="0.25">
      <c r="A250" s="309" t="s">
        <v>64</v>
      </c>
      <c r="B250" s="310"/>
      <c r="C250" s="311"/>
      <c r="D250" s="311"/>
      <c r="E250" s="311"/>
      <c r="F250" s="311"/>
      <c r="G250" s="311"/>
      <c r="H250" s="311"/>
      <c r="I250" s="311"/>
      <c r="J250" s="106">
        <f>SUM(J246:J249)</f>
        <v>0</v>
      </c>
      <c r="L250" s="129"/>
    </row>
    <row r="251" spans="1:12" x14ac:dyDescent="0.25">
      <c r="A251" s="341" t="s">
        <v>65</v>
      </c>
      <c r="B251" s="342"/>
      <c r="C251" s="342"/>
      <c r="D251" s="342"/>
      <c r="E251" s="342"/>
      <c r="F251" s="342"/>
      <c r="G251" s="342"/>
      <c r="H251" s="342"/>
      <c r="I251" s="184">
        <v>0.05</v>
      </c>
      <c r="J251" s="118">
        <f>ROUND(J250*I251,2)</f>
        <v>0</v>
      </c>
    </row>
    <row r="252" spans="1:12" x14ac:dyDescent="0.25">
      <c r="A252" s="343" t="s">
        <v>66</v>
      </c>
      <c r="B252" s="344"/>
      <c r="C252" s="345"/>
      <c r="D252" s="345"/>
      <c r="E252" s="345"/>
      <c r="F252" s="345"/>
      <c r="G252" s="345"/>
      <c r="H252" s="345"/>
      <c r="I252" s="345"/>
      <c r="J252" s="44">
        <v>40</v>
      </c>
    </row>
    <row r="253" spans="1:12" x14ac:dyDescent="0.25">
      <c r="A253" s="309" t="s">
        <v>67</v>
      </c>
      <c r="B253" s="310"/>
      <c r="C253" s="311"/>
      <c r="D253" s="311"/>
      <c r="E253" s="311"/>
      <c r="F253" s="311"/>
      <c r="G253" s="311"/>
      <c r="H253" s="311"/>
      <c r="I253" s="311"/>
      <c r="J253" s="86">
        <f>ROUND((J245+J250+J251)/J252,2)</f>
        <v>0</v>
      </c>
    </row>
    <row r="254" spans="1:12" x14ac:dyDescent="0.25">
      <c r="A254" s="163" t="s">
        <v>46</v>
      </c>
      <c r="B254" s="87" t="s">
        <v>47</v>
      </c>
      <c r="C254" s="110" t="s">
        <v>68</v>
      </c>
      <c r="D254" s="110" t="s">
        <v>58</v>
      </c>
      <c r="E254" s="315" t="s">
        <v>69</v>
      </c>
      <c r="F254" s="315"/>
      <c r="G254" s="315"/>
      <c r="H254" s="315" t="s">
        <v>70</v>
      </c>
      <c r="I254" s="315"/>
      <c r="J254" s="109" t="s">
        <v>55</v>
      </c>
    </row>
    <row r="255" spans="1:12" ht="22.5" x14ac:dyDescent="0.25">
      <c r="A255" s="161" t="s">
        <v>102</v>
      </c>
      <c r="B255" s="116">
        <v>10118</v>
      </c>
      <c r="C255" s="144" t="s">
        <v>414</v>
      </c>
      <c r="D255" s="154" t="s">
        <v>375</v>
      </c>
      <c r="E255" s="326">
        <v>0.7</v>
      </c>
      <c r="F255" s="327"/>
      <c r="G255" s="328"/>
      <c r="H255" s="329"/>
      <c r="I255" s="330"/>
      <c r="J255" s="93">
        <f t="shared" ref="J255" si="38">ROUND(H255*E255,2)</f>
        <v>0</v>
      </c>
    </row>
    <row r="256" spans="1:12" x14ac:dyDescent="0.25">
      <c r="A256" s="309" t="s">
        <v>71</v>
      </c>
      <c r="B256" s="310"/>
      <c r="C256" s="311"/>
      <c r="D256" s="311"/>
      <c r="E256" s="311"/>
      <c r="F256" s="311"/>
      <c r="G256" s="311"/>
      <c r="H256" s="311"/>
      <c r="I256" s="311"/>
      <c r="J256" s="86">
        <f>SUM(J254:J255)</f>
        <v>0</v>
      </c>
    </row>
    <row r="257" spans="1:12" x14ac:dyDescent="0.25">
      <c r="A257" s="163" t="s">
        <v>46</v>
      </c>
      <c r="B257" s="87" t="s">
        <v>47</v>
      </c>
      <c r="C257" s="110" t="s">
        <v>72</v>
      </c>
      <c r="D257" s="110" t="s">
        <v>58</v>
      </c>
      <c r="E257" s="315" t="s">
        <v>69</v>
      </c>
      <c r="F257" s="315"/>
      <c r="G257" s="315"/>
      <c r="H257" s="315" t="s">
        <v>70</v>
      </c>
      <c r="I257" s="315"/>
      <c r="J257" s="109" t="s">
        <v>55</v>
      </c>
    </row>
    <row r="258" spans="1:12" x14ac:dyDescent="0.25">
      <c r="A258" s="164"/>
      <c r="B258" s="160"/>
      <c r="C258" s="144"/>
      <c r="D258" s="154"/>
      <c r="E258" s="331"/>
      <c r="F258" s="331"/>
      <c r="G258" s="331"/>
      <c r="H258" s="329"/>
      <c r="I258" s="330"/>
      <c r="J258" s="93"/>
    </row>
    <row r="259" spans="1:12" x14ac:dyDescent="0.25">
      <c r="A259" s="309" t="s">
        <v>73</v>
      </c>
      <c r="B259" s="310"/>
      <c r="C259" s="311"/>
      <c r="D259" s="311"/>
      <c r="E259" s="311"/>
      <c r="F259" s="311"/>
      <c r="G259" s="311"/>
      <c r="H259" s="311"/>
      <c r="I259" s="311"/>
      <c r="J259" s="86">
        <f>SUM(J257:J258)</f>
        <v>0</v>
      </c>
    </row>
    <row r="260" spans="1:12" x14ac:dyDescent="0.25">
      <c r="A260" s="163" t="s">
        <v>46</v>
      </c>
      <c r="B260" s="87" t="s">
        <v>47</v>
      </c>
      <c r="C260" s="110" t="s">
        <v>74</v>
      </c>
      <c r="D260" s="110" t="s">
        <v>58</v>
      </c>
      <c r="E260" s="315" t="s">
        <v>69</v>
      </c>
      <c r="F260" s="315"/>
      <c r="G260" s="315"/>
      <c r="H260" s="315" t="s">
        <v>70</v>
      </c>
      <c r="I260" s="315"/>
      <c r="J260" s="109" t="s">
        <v>55</v>
      </c>
    </row>
    <row r="261" spans="1:12" x14ac:dyDescent="0.25">
      <c r="A261" s="166"/>
      <c r="B261" s="131"/>
      <c r="C261" s="132"/>
      <c r="D261" s="133"/>
      <c r="E261" s="316"/>
      <c r="F261" s="317"/>
      <c r="G261" s="317"/>
      <c r="H261" s="318"/>
      <c r="I261" s="319"/>
      <c r="J261" s="128">
        <f t="shared" ref="J261" si="39">ROUND(H261*E261,2)</f>
        <v>0</v>
      </c>
    </row>
    <row r="262" spans="1:12" x14ac:dyDescent="0.25">
      <c r="A262" s="309" t="s">
        <v>75</v>
      </c>
      <c r="B262" s="310"/>
      <c r="C262" s="311"/>
      <c r="D262" s="311"/>
      <c r="E262" s="311"/>
      <c r="F262" s="311"/>
      <c r="G262" s="311"/>
      <c r="H262" s="311"/>
      <c r="I262" s="311"/>
      <c r="J262" s="86">
        <f>SUM(J260:J261)</f>
        <v>0</v>
      </c>
    </row>
    <row r="263" spans="1:12" x14ac:dyDescent="0.25">
      <c r="A263" s="320" t="s">
        <v>46</v>
      </c>
      <c r="B263" s="322" t="s">
        <v>47</v>
      </c>
      <c r="C263" s="323" t="s">
        <v>76</v>
      </c>
      <c r="D263" s="315" t="s">
        <v>77</v>
      </c>
      <c r="E263" s="315"/>
      <c r="F263" s="315" t="s">
        <v>78</v>
      </c>
      <c r="G263" s="315"/>
      <c r="H263" s="315" t="s">
        <v>70</v>
      </c>
      <c r="I263" s="315"/>
      <c r="J263" s="304" t="s">
        <v>55</v>
      </c>
    </row>
    <row r="264" spans="1:12" x14ac:dyDescent="0.25">
      <c r="A264" s="321"/>
      <c r="B264" s="323"/>
      <c r="C264" s="324"/>
      <c r="D264" s="112" t="s">
        <v>79</v>
      </c>
      <c r="E264" s="112" t="s">
        <v>80</v>
      </c>
      <c r="F264" s="325"/>
      <c r="G264" s="325"/>
      <c r="H264" s="325"/>
      <c r="I264" s="325"/>
      <c r="J264" s="305"/>
    </row>
    <row r="265" spans="1:12" x14ac:dyDescent="0.25">
      <c r="A265" s="166"/>
      <c r="B265" s="135"/>
      <c r="C265" s="134"/>
      <c r="D265" s="136"/>
      <c r="E265" s="136"/>
      <c r="F265" s="306"/>
      <c r="G265" s="307"/>
      <c r="H265" s="308"/>
      <c r="I265" s="308"/>
      <c r="J265" s="128">
        <f>ROUND(H265*F265,2)</f>
        <v>0</v>
      </c>
    </row>
    <row r="266" spans="1:12" x14ac:dyDescent="0.25">
      <c r="A266" s="309" t="s">
        <v>81</v>
      </c>
      <c r="B266" s="310"/>
      <c r="C266" s="311"/>
      <c r="D266" s="311"/>
      <c r="E266" s="311"/>
      <c r="F266" s="311"/>
      <c r="G266" s="311"/>
      <c r="H266" s="311"/>
      <c r="I266" s="311"/>
      <c r="J266" s="86">
        <f>SUM(J264:J265)</f>
        <v>0</v>
      </c>
    </row>
    <row r="267" spans="1:12" ht="15.75" thickBot="1" x14ac:dyDescent="0.3">
      <c r="A267" s="312" t="s">
        <v>82</v>
      </c>
      <c r="B267" s="313"/>
      <c r="C267" s="314"/>
      <c r="D267" s="314"/>
      <c r="E267" s="314"/>
      <c r="F267" s="314"/>
      <c r="G267" s="314"/>
      <c r="H267" s="314"/>
      <c r="I267" s="314"/>
      <c r="J267" s="137">
        <f>J253+J256+J259+J266+J262</f>
        <v>0</v>
      </c>
    </row>
    <row r="268" spans="1:12" x14ac:dyDescent="0.25">
      <c r="A268" s="162" t="s">
        <v>43</v>
      </c>
      <c r="B268" s="92">
        <v>410002</v>
      </c>
      <c r="C268" s="346" t="s">
        <v>262</v>
      </c>
      <c r="D268" s="347"/>
      <c r="E268" s="347"/>
      <c r="F268" s="347"/>
      <c r="G268" s="347"/>
      <c r="H268" s="347"/>
      <c r="I268" s="347"/>
      <c r="J268" s="348"/>
      <c r="L268" s="119"/>
    </row>
    <row r="269" spans="1:12" ht="15.75" thickBot="1" x14ac:dyDescent="0.3">
      <c r="A269" s="349" t="s">
        <v>44</v>
      </c>
      <c r="B269" s="350"/>
      <c r="C269" s="351" t="s">
        <v>469</v>
      </c>
      <c r="D269" s="351"/>
      <c r="E269" s="351"/>
      <c r="F269" s="352"/>
      <c r="G269" s="114" t="s">
        <v>45</v>
      </c>
      <c r="H269" s="185" t="s">
        <v>204</v>
      </c>
      <c r="I269" s="353" t="s">
        <v>31</v>
      </c>
      <c r="J269" s="354"/>
    </row>
    <row r="270" spans="1:12" x14ac:dyDescent="0.25">
      <c r="A270" s="355" t="s">
        <v>46</v>
      </c>
      <c r="B270" s="356" t="s">
        <v>47</v>
      </c>
      <c r="C270" s="356" t="s">
        <v>48</v>
      </c>
      <c r="D270" s="357" t="s">
        <v>49</v>
      </c>
      <c r="E270" s="359" t="s">
        <v>50</v>
      </c>
      <c r="F270" s="360"/>
      <c r="G270" s="361"/>
      <c r="H270" s="359" t="s">
        <v>51</v>
      </c>
      <c r="I270" s="360"/>
      <c r="J270" s="362"/>
    </row>
    <row r="271" spans="1:12" x14ac:dyDescent="0.25">
      <c r="A271" s="321"/>
      <c r="B271" s="323"/>
      <c r="C271" s="323"/>
      <c r="D271" s="358"/>
      <c r="E271" s="111" t="s">
        <v>52</v>
      </c>
      <c r="F271" s="111" t="s">
        <v>53</v>
      </c>
      <c r="G271" s="111" t="s">
        <v>54</v>
      </c>
      <c r="H271" s="111" t="s">
        <v>53</v>
      </c>
      <c r="I271" s="111" t="s">
        <v>54</v>
      </c>
      <c r="J271" s="83" t="s">
        <v>55</v>
      </c>
    </row>
    <row r="272" spans="1:12" ht="22.5" x14ac:dyDescent="0.25">
      <c r="A272" s="218" t="s">
        <v>21</v>
      </c>
      <c r="B272" s="216" t="s">
        <v>263</v>
      </c>
      <c r="C272" s="144" t="s">
        <v>436</v>
      </c>
      <c r="D272" s="157" t="s">
        <v>261</v>
      </c>
      <c r="E272" s="31">
        <v>1</v>
      </c>
      <c r="F272" s="31">
        <v>0.9</v>
      </c>
      <c r="G272" s="31">
        <v>0.1</v>
      </c>
      <c r="H272" s="145"/>
      <c r="I272" s="145"/>
      <c r="J272" s="147">
        <f>ROUND(E272*(F272*H272)+(G272*I272),2)</f>
        <v>0</v>
      </c>
    </row>
    <row r="273" spans="1:12" ht="22.5" x14ac:dyDescent="0.25">
      <c r="A273" s="161" t="s">
        <v>102</v>
      </c>
      <c r="B273" s="217">
        <v>30080</v>
      </c>
      <c r="C273" s="84" t="s">
        <v>429</v>
      </c>
      <c r="D273" s="157"/>
      <c r="E273" s="31">
        <v>1</v>
      </c>
      <c r="F273" s="31">
        <v>0.45</v>
      </c>
      <c r="G273" s="31">
        <v>0.55000000000000004</v>
      </c>
      <c r="H273" s="113"/>
      <c r="I273" s="113"/>
      <c r="J273" s="148">
        <f t="shared" ref="J273:J279" si="40">ROUND(E273*(F273*H273)+(G273*I273),2)</f>
        <v>0</v>
      </c>
    </row>
    <row r="274" spans="1:12" ht="22.5" x14ac:dyDescent="0.25">
      <c r="A274" s="218" t="s">
        <v>21</v>
      </c>
      <c r="B274" s="217" t="s">
        <v>264</v>
      </c>
      <c r="C274" s="84" t="s">
        <v>437</v>
      </c>
      <c r="D274" s="157"/>
      <c r="E274" s="31">
        <v>1</v>
      </c>
      <c r="F274" s="31">
        <v>0.35</v>
      </c>
      <c r="G274" s="31">
        <v>0.65</v>
      </c>
      <c r="H274" s="113"/>
      <c r="I274" s="113"/>
      <c r="J274" s="148">
        <f t="shared" si="40"/>
        <v>0</v>
      </c>
    </row>
    <row r="275" spans="1:12" x14ac:dyDescent="0.25">
      <c r="A275" s="218" t="s">
        <v>21</v>
      </c>
      <c r="B275" s="216" t="s">
        <v>265</v>
      </c>
      <c r="C275" s="84" t="s">
        <v>438</v>
      </c>
      <c r="D275" s="157" t="s">
        <v>261</v>
      </c>
      <c r="E275" s="31">
        <v>2</v>
      </c>
      <c r="F275" s="31">
        <v>1</v>
      </c>
      <c r="G275" s="31">
        <v>0</v>
      </c>
      <c r="H275" s="113"/>
      <c r="I275" s="113"/>
      <c r="J275" s="148">
        <f t="shared" si="40"/>
        <v>0</v>
      </c>
    </row>
    <row r="276" spans="1:12" ht="22.5" x14ac:dyDescent="0.25">
      <c r="A276" s="218" t="s">
        <v>21</v>
      </c>
      <c r="B276" s="216" t="s">
        <v>266</v>
      </c>
      <c r="C276" s="84" t="s">
        <v>439</v>
      </c>
      <c r="D276" s="157" t="s">
        <v>261</v>
      </c>
      <c r="E276" s="31">
        <v>1</v>
      </c>
      <c r="F276" s="31">
        <v>0.6</v>
      </c>
      <c r="G276" s="31">
        <v>0.4</v>
      </c>
      <c r="H276" s="113"/>
      <c r="I276" s="113"/>
      <c r="J276" s="148">
        <f t="shared" si="40"/>
        <v>0</v>
      </c>
    </row>
    <row r="277" spans="1:12" ht="33.75" x14ac:dyDescent="0.25">
      <c r="A277" s="218" t="s">
        <v>21</v>
      </c>
      <c r="B277" s="216" t="s">
        <v>267</v>
      </c>
      <c r="C277" s="84" t="s">
        <v>440</v>
      </c>
      <c r="D277" s="157" t="s">
        <v>261</v>
      </c>
      <c r="E277" s="31">
        <v>1</v>
      </c>
      <c r="F277" s="31">
        <v>0.3</v>
      </c>
      <c r="G277" s="31">
        <v>0.7</v>
      </c>
      <c r="H277" s="113"/>
      <c r="I277" s="113"/>
      <c r="J277" s="148">
        <f t="shared" si="40"/>
        <v>0</v>
      </c>
    </row>
    <row r="278" spans="1:12" ht="22.5" x14ac:dyDescent="0.25">
      <c r="A278" s="218" t="s">
        <v>21</v>
      </c>
      <c r="B278" s="216" t="s">
        <v>268</v>
      </c>
      <c r="C278" s="84" t="s">
        <v>441</v>
      </c>
      <c r="D278" s="157"/>
      <c r="E278" s="31">
        <v>1</v>
      </c>
      <c r="F278" s="31">
        <v>1</v>
      </c>
      <c r="G278" s="31">
        <v>0</v>
      </c>
      <c r="H278" s="113"/>
      <c r="I278" s="113"/>
      <c r="J278" s="148">
        <f t="shared" si="40"/>
        <v>0</v>
      </c>
    </row>
    <row r="279" spans="1:12" x14ac:dyDescent="0.25">
      <c r="A279" s="218" t="s">
        <v>21</v>
      </c>
      <c r="B279" s="216" t="s">
        <v>269</v>
      </c>
      <c r="C279" s="84" t="s">
        <v>442</v>
      </c>
      <c r="D279" s="113" t="s">
        <v>261</v>
      </c>
      <c r="E279" s="91">
        <v>1</v>
      </c>
      <c r="F279" s="91">
        <v>0.35</v>
      </c>
      <c r="G279" s="91">
        <v>0.65</v>
      </c>
      <c r="H279" s="113"/>
      <c r="I279" s="113"/>
      <c r="J279" s="148">
        <f t="shared" si="40"/>
        <v>0</v>
      </c>
    </row>
    <row r="280" spans="1:12" x14ac:dyDescent="0.25">
      <c r="A280" s="337" t="s">
        <v>56</v>
      </c>
      <c r="B280" s="338"/>
      <c r="C280" s="338"/>
      <c r="D280" s="338"/>
      <c r="E280" s="338"/>
      <c r="F280" s="338"/>
      <c r="G280" s="338"/>
      <c r="H280" s="338"/>
      <c r="I280" s="310"/>
      <c r="J280" s="86">
        <f>SUM(J271:J279)</f>
        <v>0</v>
      </c>
    </row>
    <row r="281" spans="1:12" ht="22.5" x14ac:dyDescent="0.25">
      <c r="A281" s="163" t="s">
        <v>46</v>
      </c>
      <c r="B281" s="87" t="s">
        <v>47</v>
      </c>
      <c r="C281" s="110" t="s">
        <v>57</v>
      </c>
      <c r="D281" s="110" t="s">
        <v>58</v>
      </c>
      <c r="E281" s="110" t="s">
        <v>18</v>
      </c>
      <c r="F281" s="88" t="s">
        <v>59</v>
      </c>
      <c r="G281" s="88" t="s">
        <v>60</v>
      </c>
      <c r="H281" s="339" t="s">
        <v>61</v>
      </c>
      <c r="I281" s="340"/>
      <c r="J281" s="89" t="s">
        <v>62</v>
      </c>
    </row>
    <row r="282" spans="1:12" ht="22.5" x14ac:dyDescent="0.25">
      <c r="A282" s="161" t="s">
        <v>102</v>
      </c>
      <c r="B282" s="116">
        <v>20063</v>
      </c>
      <c r="C282" s="144" t="s">
        <v>448</v>
      </c>
      <c r="D282" s="154" t="s">
        <v>362</v>
      </c>
      <c r="E282" s="31">
        <v>0.5</v>
      </c>
      <c r="F282" s="155"/>
      <c r="G282" s="156"/>
      <c r="H282" s="329">
        <f t="shared" ref="H282:H284" si="41">F282*(1+G282)</f>
        <v>0</v>
      </c>
      <c r="I282" s="330"/>
      <c r="J282" s="93">
        <f>ROUND(H282*E282,2)</f>
        <v>0</v>
      </c>
    </row>
    <row r="283" spans="1:12" ht="22.5" x14ac:dyDescent="0.25">
      <c r="A283" s="161" t="s">
        <v>102</v>
      </c>
      <c r="B283" s="116">
        <v>20088</v>
      </c>
      <c r="C283" s="84" t="s">
        <v>449</v>
      </c>
      <c r="D283" s="85" t="s">
        <v>362</v>
      </c>
      <c r="E283" s="31">
        <v>1</v>
      </c>
      <c r="F283" s="91"/>
      <c r="G283" s="90"/>
      <c r="H283" s="335">
        <f t="shared" si="41"/>
        <v>0</v>
      </c>
      <c r="I283" s="336"/>
      <c r="J283" s="94">
        <f t="shared" ref="J283:J284" si="42">ROUND(H283*E283,2)</f>
        <v>0</v>
      </c>
    </row>
    <row r="284" spans="1:12" x14ac:dyDescent="0.25">
      <c r="A284" s="165" t="s">
        <v>21</v>
      </c>
      <c r="B284" s="211" t="s">
        <v>63</v>
      </c>
      <c r="C284" s="150" t="s">
        <v>444</v>
      </c>
      <c r="D284" s="158" t="s">
        <v>362</v>
      </c>
      <c r="E284" s="31">
        <v>4</v>
      </c>
      <c r="F284" s="152"/>
      <c r="G284" s="159"/>
      <c r="H284" s="376">
        <f t="shared" si="41"/>
        <v>0</v>
      </c>
      <c r="I284" s="377"/>
      <c r="J284" s="117">
        <f t="shared" si="42"/>
        <v>0</v>
      </c>
    </row>
    <row r="285" spans="1:12" x14ac:dyDescent="0.25">
      <c r="A285" s="309" t="s">
        <v>64</v>
      </c>
      <c r="B285" s="310"/>
      <c r="C285" s="311"/>
      <c r="D285" s="311"/>
      <c r="E285" s="311"/>
      <c r="F285" s="311"/>
      <c r="G285" s="311"/>
      <c r="H285" s="311"/>
      <c r="I285" s="311"/>
      <c r="J285" s="106">
        <f>SUM(J281:J284)</f>
        <v>0</v>
      </c>
      <c r="L285" s="129"/>
    </row>
    <row r="286" spans="1:12" x14ac:dyDescent="0.25">
      <c r="A286" s="341" t="s">
        <v>65</v>
      </c>
      <c r="B286" s="342"/>
      <c r="C286" s="342"/>
      <c r="D286" s="342"/>
      <c r="E286" s="342"/>
      <c r="F286" s="342"/>
      <c r="G286" s="342"/>
      <c r="H286" s="342"/>
      <c r="I286" s="184">
        <v>0.05</v>
      </c>
      <c r="J286" s="118">
        <f>ROUND(J285*I286,2)</f>
        <v>0</v>
      </c>
    </row>
    <row r="287" spans="1:12" x14ac:dyDescent="0.25">
      <c r="A287" s="343" t="s">
        <v>66</v>
      </c>
      <c r="B287" s="344"/>
      <c r="C287" s="345"/>
      <c r="D287" s="345"/>
      <c r="E287" s="345"/>
      <c r="F287" s="345"/>
      <c r="G287" s="345"/>
      <c r="H287" s="345"/>
      <c r="I287" s="345"/>
      <c r="J287" s="44">
        <v>60</v>
      </c>
    </row>
    <row r="288" spans="1:12" x14ac:dyDescent="0.25">
      <c r="A288" s="309" t="s">
        <v>67</v>
      </c>
      <c r="B288" s="310"/>
      <c r="C288" s="311"/>
      <c r="D288" s="311"/>
      <c r="E288" s="311"/>
      <c r="F288" s="311"/>
      <c r="G288" s="311"/>
      <c r="H288" s="311"/>
      <c r="I288" s="311"/>
      <c r="J288" s="86">
        <f>ROUND((J280+J285+J286)/J287,2)</f>
        <v>0</v>
      </c>
    </row>
    <row r="289" spans="1:12" x14ac:dyDescent="0.25">
      <c r="A289" s="163" t="s">
        <v>46</v>
      </c>
      <c r="B289" s="87" t="s">
        <v>47</v>
      </c>
      <c r="C289" s="110" t="s">
        <v>68</v>
      </c>
      <c r="D289" s="110" t="s">
        <v>58</v>
      </c>
      <c r="E289" s="315" t="s">
        <v>69</v>
      </c>
      <c r="F289" s="315"/>
      <c r="G289" s="315"/>
      <c r="H289" s="315" t="s">
        <v>70</v>
      </c>
      <c r="I289" s="315"/>
      <c r="J289" s="109" t="s">
        <v>55</v>
      </c>
    </row>
    <row r="290" spans="1:12" ht="22.5" x14ac:dyDescent="0.25">
      <c r="A290" s="161" t="s">
        <v>102</v>
      </c>
      <c r="B290" s="143">
        <v>10118</v>
      </c>
      <c r="C290" s="144" t="s">
        <v>414</v>
      </c>
      <c r="D290" s="154" t="s">
        <v>375</v>
      </c>
      <c r="E290" s="326">
        <v>0.7</v>
      </c>
      <c r="F290" s="327"/>
      <c r="G290" s="328"/>
      <c r="H290" s="329"/>
      <c r="I290" s="330"/>
      <c r="J290" s="93">
        <f t="shared" ref="J290:J291" si="43">ROUND(H290*E290,2)</f>
        <v>0</v>
      </c>
    </row>
    <row r="291" spans="1:12" ht="22.5" x14ac:dyDescent="0.25">
      <c r="A291" s="161" t="s">
        <v>102</v>
      </c>
      <c r="B291" s="116">
        <v>10092</v>
      </c>
      <c r="C291" s="84" t="s">
        <v>415</v>
      </c>
      <c r="D291" s="85" t="s">
        <v>416</v>
      </c>
      <c r="E291" s="378">
        <v>63</v>
      </c>
      <c r="F291" s="379"/>
      <c r="G291" s="380"/>
      <c r="H291" s="335"/>
      <c r="I291" s="336"/>
      <c r="J291" s="94">
        <f t="shared" si="43"/>
        <v>0</v>
      </c>
    </row>
    <row r="292" spans="1:12" x14ac:dyDescent="0.25">
      <c r="A292" s="309" t="s">
        <v>71</v>
      </c>
      <c r="B292" s="310"/>
      <c r="C292" s="311"/>
      <c r="D292" s="311"/>
      <c r="E292" s="311"/>
      <c r="F292" s="311"/>
      <c r="G292" s="311"/>
      <c r="H292" s="311"/>
      <c r="I292" s="311"/>
      <c r="J292" s="86">
        <f>SUM(J289:J291)</f>
        <v>0</v>
      </c>
    </row>
    <row r="293" spans="1:12" x14ac:dyDescent="0.25">
      <c r="A293" s="163" t="s">
        <v>46</v>
      </c>
      <c r="B293" s="87" t="s">
        <v>47</v>
      </c>
      <c r="C293" s="110" t="s">
        <v>72</v>
      </c>
      <c r="D293" s="110" t="s">
        <v>58</v>
      </c>
      <c r="E293" s="315" t="s">
        <v>69</v>
      </c>
      <c r="F293" s="315"/>
      <c r="G293" s="315"/>
      <c r="H293" s="315" t="s">
        <v>70</v>
      </c>
      <c r="I293" s="315"/>
      <c r="J293" s="109" t="s">
        <v>55</v>
      </c>
    </row>
    <row r="294" spans="1:12" x14ac:dyDescent="0.25">
      <c r="A294" s="164"/>
      <c r="B294" s="160"/>
      <c r="C294" s="144"/>
      <c r="D294" s="154"/>
      <c r="E294" s="331"/>
      <c r="F294" s="331"/>
      <c r="G294" s="331"/>
      <c r="H294" s="329"/>
      <c r="I294" s="330"/>
      <c r="J294" s="93"/>
    </row>
    <row r="295" spans="1:12" x14ac:dyDescent="0.25">
      <c r="A295" s="309" t="s">
        <v>73</v>
      </c>
      <c r="B295" s="310"/>
      <c r="C295" s="311"/>
      <c r="D295" s="311"/>
      <c r="E295" s="311"/>
      <c r="F295" s="311"/>
      <c r="G295" s="311"/>
      <c r="H295" s="311"/>
      <c r="I295" s="311"/>
      <c r="J295" s="86">
        <f>SUM(J293:J294)</f>
        <v>0</v>
      </c>
    </row>
    <row r="296" spans="1:12" x14ac:dyDescent="0.25">
      <c r="A296" s="163" t="s">
        <v>46</v>
      </c>
      <c r="B296" s="87" t="s">
        <v>47</v>
      </c>
      <c r="C296" s="110" t="s">
        <v>74</v>
      </c>
      <c r="D296" s="110" t="s">
        <v>58</v>
      </c>
      <c r="E296" s="315" t="s">
        <v>69</v>
      </c>
      <c r="F296" s="315"/>
      <c r="G296" s="315"/>
      <c r="H296" s="315" t="s">
        <v>70</v>
      </c>
      <c r="I296" s="315"/>
      <c r="J296" s="109" t="s">
        <v>55</v>
      </c>
    </row>
    <row r="297" spans="1:12" x14ac:dyDescent="0.25">
      <c r="A297" s="166"/>
      <c r="B297" s="131"/>
      <c r="C297" s="132"/>
      <c r="D297" s="133"/>
      <c r="E297" s="316"/>
      <c r="F297" s="317"/>
      <c r="G297" s="317"/>
      <c r="H297" s="318"/>
      <c r="I297" s="319"/>
      <c r="J297" s="128">
        <f t="shared" ref="J297" si="44">ROUND(H297*E297,2)</f>
        <v>0</v>
      </c>
    </row>
    <row r="298" spans="1:12" x14ac:dyDescent="0.25">
      <c r="A298" s="309" t="s">
        <v>75</v>
      </c>
      <c r="B298" s="310"/>
      <c r="C298" s="311"/>
      <c r="D298" s="311"/>
      <c r="E298" s="311"/>
      <c r="F298" s="311"/>
      <c r="G298" s="311"/>
      <c r="H298" s="311"/>
      <c r="I298" s="311"/>
      <c r="J298" s="86">
        <f>SUM(J296:J297)</f>
        <v>0</v>
      </c>
    </row>
    <row r="299" spans="1:12" x14ac:dyDescent="0.25">
      <c r="A299" s="320" t="s">
        <v>46</v>
      </c>
      <c r="B299" s="322" t="s">
        <v>47</v>
      </c>
      <c r="C299" s="323" t="s">
        <v>76</v>
      </c>
      <c r="D299" s="315" t="s">
        <v>77</v>
      </c>
      <c r="E299" s="315"/>
      <c r="F299" s="315" t="s">
        <v>78</v>
      </c>
      <c r="G299" s="315"/>
      <c r="H299" s="315" t="s">
        <v>70</v>
      </c>
      <c r="I299" s="315"/>
      <c r="J299" s="304" t="s">
        <v>55</v>
      </c>
    </row>
    <row r="300" spans="1:12" x14ac:dyDescent="0.25">
      <c r="A300" s="321"/>
      <c r="B300" s="323"/>
      <c r="C300" s="324"/>
      <c r="D300" s="112" t="s">
        <v>79</v>
      </c>
      <c r="E300" s="112" t="s">
        <v>80</v>
      </c>
      <c r="F300" s="325"/>
      <c r="G300" s="325"/>
      <c r="H300" s="325"/>
      <c r="I300" s="325"/>
      <c r="J300" s="305"/>
    </row>
    <row r="301" spans="1:12" x14ac:dyDescent="0.25">
      <c r="A301" s="166"/>
      <c r="B301" s="135"/>
      <c r="C301" s="134"/>
      <c r="D301" s="136"/>
      <c r="E301" s="136"/>
      <c r="F301" s="306"/>
      <c r="G301" s="307"/>
      <c r="H301" s="308"/>
      <c r="I301" s="308"/>
      <c r="J301" s="128">
        <f>ROUND(H301*F301,2)</f>
        <v>0</v>
      </c>
    </row>
    <row r="302" spans="1:12" ht="15.75" thickBot="1" x14ac:dyDescent="0.3">
      <c r="A302" s="309" t="s">
        <v>81</v>
      </c>
      <c r="B302" s="310"/>
      <c r="C302" s="311"/>
      <c r="D302" s="311"/>
      <c r="E302" s="311"/>
      <c r="F302" s="311"/>
      <c r="G302" s="311"/>
      <c r="H302" s="311"/>
      <c r="I302" s="311"/>
      <c r="J302" s="86">
        <f>SUM(J300:J301)</f>
        <v>0</v>
      </c>
    </row>
    <row r="303" spans="1:12" ht="15.75" thickBot="1" x14ac:dyDescent="0.3">
      <c r="A303" s="312" t="s">
        <v>82</v>
      </c>
      <c r="B303" s="313"/>
      <c r="C303" s="314"/>
      <c r="D303" s="314"/>
      <c r="E303" s="314"/>
      <c r="F303" s="314"/>
      <c r="G303" s="314"/>
      <c r="H303" s="314"/>
      <c r="I303" s="314"/>
      <c r="J303" s="137">
        <f>J288+J292+J295+J302+J298</f>
        <v>0</v>
      </c>
    </row>
    <row r="304" spans="1:12" x14ac:dyDescent="0.25">
      <c r="A304" s="162" t="s">
        <v>43</v>
      </c>
      <c r="B304" s="92">
        <v>410003</v>
      </c>
      <c r="C304" s="346" t="s">
        <v>272</v>
      </c>
      <c r="D304" s="347"/>
      <c r="E304" s="347"/>
      <c r="F304" s="347"/>
      <c r="G304" s="347"/>
      <c r="H304" s="347"/>
      <c r="I304" s="347"/>
      <c r="J304" s="348"/>
      <c r="L304" s="119"/>
    </row>
    <row r="305" spans="1:12" ht="15.75" thickBot="1" x14ac:dyDescent="0.3">
      <c r="A305" s="349" t="s">
        <v>44</v>
      </c>
      <c r="B305" s="350"/>
      <c r="C305" s="351" t="s">
        <v>469</v>
      </c>
      <c r="D305" s="351"/>
      <c r="E305" s="351"/>
      <c r="F305" s="352"/>
      <c r="G305" s="114" t="s">
        <v>45</v>
      </c>
      <c r="H305" s="185" t="s">
        <v>273</v>
      </c>
      <c r="I305" s="353" t="s">
        <v>31</v>
      </c>
      <c r="J305" s="354"/>
    </row>
    <row r="306" spans="1:12" x14ac:dyDescent="0.25">
      <c r="A306" s="355" t="s">
        <v>46</v>
      </c>
      <c r="B306" s="356" t="s">
        <v>47</v>
      </c>
      <c r="C306" s="356" t="s">
        <v>48</v>
      </c>
      <c r="D306" s="357" t="s">
        <v>49</v>
      </c>
      <c r="E306" s="359" t="s">
        <v>50</v>
      </c>
      <c r="F306" s="360"/>
      <c r="G306" s="361"/>
      <c r="H306" s="359" t="s">
        <v>51</v>
      </c>
      <c r="I306" s="360"/>
      <c r="J306" s="362"/>
    </row>
    <row r="307" spans="1:12" x14ac:dyDescent="0.25">
      <c r="A307" s="321"/>
      <c r="B307" s="323"/>
      <c r="C307" s="323"/>
      <c r="D307" s="358"/>
      <c r="E307" s="111" t="s">
        <v>52</v>
      </c>
      <c r="F307" s="111" t="s">
        <v>53</v>
      </c>
      <c r="G307" s="111" t="s">
        <v>54</v>
      </c>
      <c r="H307" s="111" t="s">
        <v>53</v>
      </c>
      <c r="I307" s="111" t="s">
        <v>54</v>
      </c>
      <c r="J307" s="83" t="s">
        <v>55</v>
      </c>
    </row>
    <row r="308" spans="1:12" x14ac:dyDescent="0.25">
      <c r="A308" s="161"/>
      <c r="B308" s="143"/>
      <c r="C308" s="144"/>
      <c r="D308" s="145"/>
      <c r="E308" s="146"/>
      <c r="F308" s="146"/>
      <c r="G308" s="146"/>
      <c r="H308" s="145"/>
      <c r="I308" s="145"/>
      <c r="J308" s="147"/>
    </row>
    <row r="309" spans="1:12" x14ac:dyDescent="0.25">
      <c r="A309" s="337" t="s">
        <v>56</v>
      </c>
      <c r="B309" s="338"/>
      <c r="C309" s="338"/>
      <c r="D309" s="338"/>
      <c r="E309" s="338"/>
      <c r="F309" s="338"/>
      <c r="G309" s="338"/>
      <c r="H309" s="338"/>
      <c r="I309" s="310"/>
      <c r="J309" s="86">
        <f>SUM(J307:J308)</f>
        <v>0</v>
      </c>
    </row>
    <row r="310" spans="1:12" ht="22.5" x14ac:dyDescent="0.25">
      <c r="A310" s="163" t="s">
        <v>46</v>
      </c>
      <c r="B310" s="87" t="s">
        <v>47</v>
      </c>
      <c r="C310" s="110" t="s">
        <v>57</v>
      </c>
      <c r="D310" s="110" t="s">
        <v>58</v>
      </c>
      <c r="E310" s="110" t="s">
        <v>18</v>
      </c>
      <c r="F310" s="88" t="s">
        <v>59</v>
      </c>
      <c r="G310" s="88" t="s">
        <v>60</v>
      </c>
      <c r="H310" s="339" t="s">
        <v>61</v>
      </c>
      <c r="I310" s="340"/>
      <c r="J310" s="89" t="s">
        <v>62</v>
      </c>
    </row>
    <row r="311" spans="1:12" x14ac:dyDescent="0.25">
      <c r="A311" s="164"/>
      <c r="B311" s="143"/>
      <c r="C311" s="144"/>
      <c r="D311" s="154"/>
      <c r="E311" s="115"/>
      <c r="F311" s="155"/>
      <c r="G311" s="156"/>
      <c r="H311" s="329"/>
      <c r="I311" s="330"/>
      <c r="J311" s="93"/>
    </row>
    <row r="312" spans="1:12" x14ac:dyDescent="0.25">
      <c r="A312" s="309" t="s">
        <v>64</v>
      </c>
      <c r="B312" s="310"/>
      <c r="C312" s="311"/>
      <c r="D312" s="311"/>
      <c r="E312" s="311"/>
      <c r="F312" s="311"/>
      <c r="G312" s="311"/>
      <c r="H312" s="311"/>
      <c r="I312" s="311"/>
      <c r="J312" s="106">
        <f>SUM(J310:J311)</f>
        <v>0</v>
      </c>
      <c r="L312" s="129"/>
    </row>
    <row r="313" spans="1:12" x14ac:dyDescent="0.25">
      <c r="A313" s="341" t="s">
        <v>65</v>
      </c>
      <c r="B313" s="342"/>
      <c r="C313" s="342"/>
      <c r="D313" s="342"/>
      <c r="E313" s="342"/>
      <c r="F313" s="342"/>
      <c r="G313" s="342"/>
      <c r="H313" s="342"/>
      <c r="I313" s="184">
        <v>0.05</v>
      </c>
      <c r="J313" s="118">
        <f>ROUND(J312*I313,2)</f>
        <v>0</v>
      </c>
    </row>
    <row r="314" spans="1:12" x14ac:dyDescent="0.25">
      <c r="A314" s="343" t="s">
        <v>66</v>
      </c>
      <c r="B314" s="344"/>
      <c r="C314" s="345"/>
      <c r="D314" s="345"/>
      <c r="E314" s="345"/>
      <c r="F314" s="345"/>
      <c r="G314" s="345"/>
      <c r="H314" s="345"/>
      <c r="I314" s="345"/>
      <c r="J314" s="44">
        <v>1</v>
      </c>
    </row>
    <row r="315" spans="1:12" x14ac:dyDescent="0.25">
      <c r="A315" s="309" t="s">
        <v>67</v>
      </c>
      <c r="B315" s="310"/>
      <c r="C315" s="311"/>
      <c r="D315" s="311"/>
      <c r="E315" s="311"/>
      <c r="F315" s="311"/>
      <c r="G315" s="311"/>
      <c r="H315" s="311"/>
      <c r="I315" s="311"/>
      <c r="J315" s="86">
        <f>ROUND((J309+J312+J313)/J314,2)</f>
        <v>0</v>
      </c>
    </row>
    <row r="316" spans="1:12" x14ac:dyDescent="0.25">
      <c r="A316" s="163" t="s">
        <v>46</v>
      </c>
      <c r="B316" s="87" t="s">
        <v>47</v>
      </c>
      <c r="C316" s="110" t="s">
        <v>68</v>
      </c>
      <c r="D316" s="110" t="s">
        <v>58</v>
      </c>
      <c r="E316" s="315" t="s">
        <v>69</v>
      </c>
      <c r="F316" s="315"/>
      <c r="G316" s="315"/>
      <c r="H316" s="315" t="s">
        <v>70</v>
      </c>
      <c r="I316" s="315"/>
      <c r="J316" s="109" t="s">
        <v>55</v>
      </c>
    </row>
    <row r="317" spans="1:12" x14ac:dyDescent="0.25">
      <c r="A317" s="164"/>
      <c r="B317" s="143"/>
      <c r="C317" s="144"/>
      <c r="D317" s="154"/>
      <c r="E317" s="326"/>
      <c r="F317" s="327"/>
      <c r="G317" s="328"/>
      <c r="H317" s="329"/>
      <c r="I317" s="330"/>
      <c r="J317" s="93"/>
    </row>
    <row r="318" spans="1:12" x14ac:dyDescent="0.25">
      <c r="A318" s="309" t="s">
        <v>71</v>
      </c>
      <c r="B318" s="310"/>
      <c r="C318" s="311"/>
      <c r="D318" s="311"/>
      <c r="E318" s="311"/>
      <c r="F318" s="311"/>
      <c r="G318" s="311"/>
      <c r="H318" s="311"/>
      <c r="I318" s="311"/>
      <c r="J318" s="86">
        <f>SUM(J316:J317)</f>
        <v>0</v>
      </c>
    </row>
    <row r="319" spans="1:12" x14ac:dyDescent="0.25">
      <c r="A319" s="163" t="s">
        <v>46</v>
      </c>
      <c r="B319" s="87" t="s">
        <v>47</v>
      </c>
      <c r="C319" s="110" t="s">
        <v>72</v>
      </c>
      <c r="D319" s="110" t="s">
        <v>58</v>
      </c>
      <c r="E319" s="315" t="s">
        <v>69</v>
      </c>
      <c r="F319" s="315"/>
      <c r="G319" s="315"/>
      <c r="H319" s="315" t="s">
        <v>70</v>
      </c>
      <c r="I319" s="315"/>
      <c r="J319" s="109" t="s">
        <v>55</v>
      </c>
    </row>
    <row r="320" spans="1:12" ht="33.75" x14ac:dyDescent="0.25">
      <c r="A320" s="208" t="s">
        <v>21</v>
      </c>
      <c r="B320" s="219">
        <v>1107892</v>
      </c>
      <c r="C320" s="144" t="s">
        <v>154</v>
      </c>
      <c r="D320" s="154" t="s">
        <v>204</v>
      </c>
      <c r="E320" s="409">
        <v>7.4999999999999997E-3</v>
      </c>
      <c r="F320" s="409"/>
      <c r="G320" s="409"/>
      <c r="H320" s="329"/>
      <c r="I320" s="330"/>
      <c r="J320" s="93">
        <f t="shared" ref="J320:J321" si="45">ROUND(H320*E320,2)</f>
        <v>0</v>
      </c>
    </row>
    <row r="321" spans="1:12" ht="45" x14ac:dyDescent="0.25">
      <c r="A321" s="161" t="s">
        <v>102</v>
      </c>
      <c r="B321" s="149">
        <v>43018</v>
      </c>
      <c r="C321" s="84" t="s">
        <v>403</v>
      </c>
      <c r="D321" s="85" t="s">
        <v>261</v>
      </c>
      <c r="E321" s="378">
        <v>1</v>
      </c>
      <c r="F321" s="379"/>
      <c r="G321" s="380"/>
      <c r="H321" s="335"/>
      <c r="I321" s="336"/>
      <c r="J321" s="94">
        <f t="shared" si="45"/>
        <v>0</v>
      </c>
      <c r="L321" s="130"/>
    </row>
    <row r="322" spans="1:12" x14ac:dyDescent="0.25">
      <c r="A322" s="309" t="s">
        <v>73</v>
      </c>
      <c r="B322" s="310"/>
      <c r="C322" s="311"/>
      <c r="D322" s="311"/>
      <c r="E322" s="311"/>
      <c r="F322" s="311"/>
      <c r="G322" s="311"/>
      <c r="H322" s="311"/>
      <c r="I322" s="311"/>
      <c r="J322" s="86">
        <f>SUM(J319:J321)</f>
        <v>0</v>
      </c>
    </row>
    <row r="323" spans="1:12" x14ac:dyDescent="0.25">
      <c r="A323" s="163" t="s">
        <v>46</v>
      </c>
      <c r="B323" s="87" t="s">
        <v>47</v>
      </c>
      <c r="C323" s="110" t="s">
        <v>74</v>
      </c>
      <c r="D323" s="110" t="s">
        <v>58</v>
      </c>
      <c r="E323" s="315" t="s">
        <v>69</v>
      </c>
      <c r="F323" s="315"/>
      <c r="G323" s="315"/>
      <c r="H323" s="315" t="s">
        <v>70</v>
      </c>
      <c r="I323" s="315"/>
      <c r="J323" s="109" t="s">
        <v>55</v>
      </c>
    </row>
    <row r="324" spans="1:12" x14ac:dyDescent="0.25">
      <c r="A324" s="166"/>
      <c r="B324" s="131"/>
      <c r="C324" s="132"/>
      <c r="D324" s="133"/>
      <c r="E324" s="316"/>
      <c r="F324" s="317"/>
      <c r="G324" s="317"/>
      <c r="H324" s="318"/>
      <c r="I324" s="319"/>
      <c r="J324" s="128">
        <f t="shared" ref="J324" si="46">ROUND(H324*E324,2)</f>
        <v>0</v>
      </c>
    </row>
    <row r="325" spans="1:12" x14ac:dyDescent="0.25">
      <c r="A325" s="309" t="s">
        <v>75</v>
      </c>
      <c r="B325" s="310"/>
      <c r="C325" s="311"/>
      <c r="D325" s="311"/>
      <c r="E325" s="311"/>
      <c r="F325" s="311"/>
      <c r="G325" s="311"/>
      <c r="H325" s="311"/>
      <c r="I325" s="311"/>
      <c r="J325" s="86">
        <f>SUM(J323:J324)</f>
        <v>0</v>
      </c>
    </row>
    <row r="326" spans="1:12" x14ac:dyDescent="0.25">
      <c r="A326" s="320" t="s">
        <v>46</v>
      </c>
      <c r="B326" s="322" t="s">
        <v>47</v>
      </c>
      <c r="C326" s="323" t="s">
        <v>76</v>
      </c>
      <c r="D326" s="315" t="s">
        <v>77</v>
      </c>
      <c r="E326" s="315"/>
      <c r="F326" s="315" t="s">
        <v>78</v>
      </c>
      <c r="G326" s="315"/>
      <c r="H326" s="315" t="s">
        <v>70</v>
      </c>
      <c r="I326" s="315"/>
      <c r="J326" s="304" t="s">
        <v>55</v>
      </c>
    </row>
    <row r="327" spans="1:12" x14ac:dyDescent="0.25">
      <c r="A327" s="321"/>
      <c r="B327" s="323"/>
      <c r="C327" s="324"/>
      <c r="D327" s="112" t="s">
        <v>79</v>
      </c>
      <c r="E327" s="112" t="s">
        <v>80</v>
      </c>
      <c r="F327" s="325"/>
      <c r="G327" s="325"/>
      <c r="H327" s="325"/>
      <c r="I327" s="325"/>
      <c r="J327" s="305"/>
    </row>
    <row r="328" spans="1:12" x14ac:dyDescent="0.25">
      <c r="A328" s="166"/>
      <c r="B328" s="135"/>
      <c r="C328" s="134"/>
      <c r="D328" s="136"/>
      <c r="E328" s="136"/>
      <c r="F328" s="306"/>
      <c r="G328" s="307"/>
      <c r="H328" s="308"/>
      <c r="I328" s="308"/>
      <c r="J328" s="128">
        <f>ROUND(H328*F328,2)</f>
        <v>0</v>
      </c>
    </row>
    <row r="329" spans="1:12" ht="15.75" thickBot="1" x14ac:dyDescent="0.3">
      <c r="A329" s="309" t="s">
        <v>81</v>
      </c>
      <c r="B329" s="310"/>
      <c r="C329" s="311"/>
      <c r="D329" s="311"/>
      <c r="E329" s="311"/>
      <c r="F329" s="311"/>
      <c r="G329" s="311"/>
      <c r="H329" s="311"/>
      <c r="I329" s="311"/>
      <c r="J329" s="86">
        <f>SUM(J327:J328)</f>
        <v>0</v>
      </c>
    </row>
    <row r="330" spans="1:12" ht="15.75" thickBot="1" x14ac:dyDescent="0.3">
      <c r="A330" s="312" t="s">
        <v>82</v>
      </c>
      <c r="B330" s="313"/>
      <c r="C330" s="314"/>
      <c r="D330" s="314"/>
      <c r="E330" s="314"/>
      <c r="F330" s="314"/>
      <c r="G330" s="314"/>
      <c r="H330" s="314"/>
      <c r="I330" s="314"/>
      <c r="J330" s="137">
        <f>J315+J318+J322+J329+J325</f>
        <v>0</v>
      </c>
    </row>
    <row r="331" spans="1:12" x14ac:dyDescent="0.25">
      <c r="A331" s="162" t="s">
        <v>43</v>
      </c>
      <c r="B331" s="92">
        <v>520001</v>
      </c>
      <c r="C331" s="346" t="s">
        <v>236</v>
      </c>
      <c r="D331" s="347"/>
      <c r="E331" s="347"/>
      <c r="F331" s="347"/>
      <c r="G331" s="347"/>
      <c r="H331" s="347"/>
      <c r="I331" s="347"/>
      <c r="J331" s="348"/>
      <c r="L331" s="119"/>
    </row>
    <row r="332" spans="1:12" ht="24.75" customHeight="1" thickBot="1" x14ac:dyDescent="0.3">
      <c r="A332" s="349" t="s">
        <v>44</v>
      </c>
      <c r="B332" s="350"/>
      <c r="C332" s="351" t="s">
        <v>470</v>
      </c>
      <c r="D332" s="351"/>
      <c r="E332" s="351"/>
      <c r="F332" s="352"/>
      <c r="G332" s="114" t="s">
        <v>45</v>
      </c>
      <c r="H332" s="185" t="s">
        <v>237</v>
      </c>
      <c r="I332" s="353" t="s">
        <v>243</v>
      </c>
      <c r="J332" s="354"/>
    </row>
    <row r="333" spans="1:12" x14ac:dyDescent="0.25">
      <c r="A333" s="355" t="s">
        <v>46</v>
      </c>
      <c r="B333" s="356" t="s">
        <v>47</v>
      </c>
      <c r="C333" s="356" t="s">
        <v>48</v>
      </c>
      <c r="D333" s="357" t="s">
        <v>49</v>
      </c>
      <c r="E333" s="359" t="s">
        <v>50</v>
      </c>
      <c r="F333" s="360"/>
      <c r="G333" s="361"/>
      <c r="H333" s="359" t="s">
        <v>51</v>
      </c>
      <c r="I333" s="360"/>
      <c r="J333" s="362"/>
    </row>
    <row r="334" spans="1:12" x14ac:dyDescent="0.25">
      <c r="A334" s="321"/>
      <c r="B334" s="323"/>
      <c r="C334" s="323"/>
      <c r="D334" s="358"/>
      <c r="E334" s="111" t="s">
        <v>52</v>
      </c>
      <c r="F334" s="111" t="s">
        <v>53</v>
      </c>
      <c r="G334" s="111" t="s">
        <v>54</v>
      </c>
      <c r="H334" s="111" t="s">
        <v>53</v>
      </c>
      <c r="I334" s="111" t="s">
        <v>54</v>
      </c>
      <c r="J334" s="83" t="s">
        <v>55</v>
      </c>
    </row>
    <row r="335" spans="1:12" ht="22.5" x14ac:dyDescent="0.25">
      <c r="A335" s="161" t="s">
        <v>21</v>
      </c>
      <c r="B335" s="143" t="s">
        <v>238</v>
      </c>
      <c r="C335" s="144" t="s">
        <v>443</v>
      </c>
      <c r="D335" s="145"/>
      <c r="E335" s="146">
        <v>1</v>
      </c>
      <c r="F335" s="146">
        <v>1</v>
      </c>
      <c r="G335" s="146">
        <v>0</v>
      </c>
      <c r="H335" s="145"/>
      <c r="I335" s="145"/>
      <c r="J335" s="147">
        <f>ROUND(E335*(F335*H335)+(G335*I335),2)</f>
        <v>0</v>
      </c>
    </row>
    <row r="336" spans="1:12" x14ac:dyDescent="0.25">
      <c r="A336" s="337" t="s">
        <v>56</v>
      </c>
      <c r="B336" s="338"/>
      <c r="C336" s="338"/>
      <c r="D336" s="338"/>
      <c r="E336" s="338"/>
      <c r="F336" s="338"/>
      <c r="G336" s="338"/>
      <c r="H336" s="338"/>
      <c r="I336" s="310"/>
      <c r="J336" s="86">
        <f>SUM(J334:J335)</f>
        <v>0</v>
      </c>
    </row>
    <row r="337" spans="1:12" ht="22.5" x14ac:dyDescent="0.25">
      <c r="A337" s="163" t="s">
        <v>46</v>
      </c>
      <c r="B337" s="87" t="s">
        <v>47</v>
      </c>
      <c r="C337" s="110" t="s">
        <v>57</v>
      </c>
      <c r="D337" s="110" t="s">
        <v>58</v>
      </c>
      <c r="E337" s="110" t="s">
        <v>18</v>
      </c>
      <c r="F337" s="88" t="s">
        <v>59</v>
      </c>
      <c r="G337" s="88" t="s">
        <v>60</v>
      </c>
      <c r="H337" s="339" t="s">
        <v>61</v>
      </c>
      <c r="I337" s="340"/>
      <c r="J337" s="89" t="s">
        <v>62</v>
      </c>
    </row>
    <row r="338" spans="1:12" x14ac:dyDescent="0.25">
      <c r="A338" s="164" t="s">
        <v>21</v>
      </c>
      <c r="B338" s="143" t="s">
        <v>239</v>
      </c>
      <c r="C338" s="144" t="s">
        <v>450</v>
      </c>
      <c r="D338" s="154" t="s">
        <v>362</v>
      </c>
      <c r="E338" s="115">
        <v>1</v>
      </c>
      <c r="F338" s="155"/>
      <c r="G338" s="156"/>
      <c r="H338" s="329">
        <f t="shared" ref="H338:H339" si="47">F338*(1+G338)</f>
        <v>0</v>
      </c>
      <c r="I338" s="330"/>
      <c r="J338" s="93">
        <f>ROUND(H338*E338,2)</f>
        <v>0</v>
      </c>
    </row>
    <row r="339" spans="1:12" x14ac:dyDescent="0.25">
      <c r="A339" s="161" t="s">
        <v>21</v>
      </c>
      <c r="B339" s="116" t="s">
        <v>63</v>
      </c>
      <c r="C339" s="84" t="s">
        <v>444</v>
      </c>
      <c r="D339" s="85" t="s">
        <v>362</v>
      </c>
      <c r="E339" s="157">
        <v>4</v>
      </c>
      <c r="F339" s="91"/>
      <c r="G339" s="90"/>
      <c r="H339" s="335">
        <f t="shared" si="47"/>
        <v>0</v>
      </c>
      <c r="I339" s="336"/>
      <c r="J339" s="94">
        <f t="shared" ref="J339" si="48">ROUND(H339*E339,2)</f>
        <v>0</v>
      </c>
    </row>
    <row r="340" spans="1:12" x14ac:dyDescent="0.25">
      <c r="A340" s="309" t="s">
        <v>64</v>
      </c>
      <c r="B340" s="310"/>
      <c r="C340" s="311"/>
      <c r="D340" s="311"/>
      <c r="E340" s="311"/>
      <c r="F340" s="311"/>
      <c r="G340" s="311"/>
      <c r="H340" s="311"/>
      <c r="I340" s="311"/>
      <c r="J340" s="106">
        <f>SUM(J337:J339)</f>
        <v>0</v>
      </c>
      <c r="L340" s="129"/>
    </row>
    <row r="341" spans="1:12" x14ac:dyDescent="0.25">
      <c r="A341" s="341" t="s">
        <v>65</v>
      </c>
      <c r="B341" s="342"/>
      <c r="C341" s="342"/>
      <c r="D341" s="342"/>
      <c r="E341" s="342"/>
      <c r="F341" s="342"/>
      <c r="G341" s="342"/>
      <c r="H341" s="342"/>
      <c r="I341" s="184">
        <v>0.05</v>
      </c>
      <c r="J341" s="118">
        <f>ROUND(J340*I341,2)</f>
        <v>0</v>
      </c>
    </row>
    <row r="342" spans="1:12" x14ac:dyDescent="0.25">
      <c r="A342" s="343" t="s">
        <v>66</v>
      </c>
      <c r="B342" s="344"/>
      <c r="C342" s="345"/>
      <c r="D342" s="345"/>
      <c r="E342" s="345"/>
      <c r="F342" s="345"/>
      <c r="G342" s="345"/>
      <c r="H342" s="345"/>
      <c r="I342" s="345"/>
      <c r="J342" s="44">
        <v>177.07</v>
      </c>
    </row>
    <row r="343" spans="1:12" x14ac:dyDescent="0.25">
      <c r="A343" s="309" t="s">
        <v>67</v>
      </c>
      <c r="B343" s="310"/>
      <c r="C343" s="311"/>
      <c r="D343" s="311"/>
      <c r="E343" s="311"/>
      <c r="F343" s="311"/>
      <c r="G343" s="311"/>
      <c r="H343" s="311"/>
      <c r="I343" s="311"/>
      <c r="J343" s="86">
        <f>ROUND((J336+J340+J341)/J342,2)</f>
        <v>0</v>
      </c>
    </row>
    <row r="344" spans="1:12" x14ac:dyDescent="0.25">
      <c r="A344" s="163" t="s">
        <v>46</v>
      </c>
      <c r="B344" s="87" t="s">
        <v>47</v>
      </c>
      <c r="C344" s="110" t="s">
        <v>68</v>
      </c>
      <c r="D344" s="110" t="s">
        <v>58</v>
      </c>
      <c r="E344" s="315" t="s">
        <v>69</v>
      </c>
      <c r="F344" s="315"/>
      <c r="G344" s="315"/>
      <c r="H344" s="315" t="s">
        <v>70</v>
      </c>
      <c r="I344" s="315"/>
      <c r="J344" s="109" t="s">
        <v>55</v>
      </c>
    </row>
    <row r="345" spans="1:12" ht="22.5" x14ac:dyDescent="0.25">
      <c r="A345" s="164" t="s">
        <v>21</v>
      </c>
      <c r="B345" s="143" t="s">
        <v>240</v>
      </c>
      <c r="C345" s="144" t="s">
        <v>160</v>
      </c>
      <c r="D345" s="154" t="s">
        <v>417</v>
      </c>
      <c r="E345" s="326">
        <v>0.02</v>
      </c>
      <c r="F345" s="327"/>
      <c r="G345" s="328"/>
      <c r="H345" s="329"/>
      <c r="I345" s="330"/>
      <c r="J345" s="93">
        <f t="shared" ref="J345:J347" si="49">ROUND(H345*E345,2)</f>
        <v>0</v>
      </c>
    </row>
    <row r="346" spans="1:12" ht="33.75" x14ac:dyDescent="0.25">
      <c r="A346" s="161" t="s">
        <v>21</v>
      </c>
      <c r="B346" s="116" t="s">
        <v>241</v>
      </c>
      <c r="C346" s="84" t="s">
        <v>418</v>
      </c>
      <c r="D346" s="85" t="s">
        <v>417</v>
      </c>
      <c r="E346" s="332">
        <v>9.7000000000000005E-4</v>
      </c>
      <c r="F346" s="333"/>
      <c r="G346" s="334"/>
      <c r="H346" s="335"/>
      <c r="I346" s="336"/>
      <c r="J346" s="94">
        <f t="shared" si="49"/>
        <v>0</v>
      </c>
    </row>
    <row r="347" spans="1:12" ht="22.5" x14ac:dyDescent="0.25">
      <c r="A347" s="165" t="s">
        <v>21</v>
      </c>
      <c r="B347" s="149" t="s">
        <v>242</v>
      </c>
      <c r="C347" s="150" t="s">
        <v>161</v>
      </c>
      <c r="D347" s="158" t="s">
        <v>417</v>
      </c>
      <c r="E347" s="378">
        <v>0.4</v>
      </c>
      <c r="F347" s="379"/>
      <c r="G347" s="380"/>
      <c r="H347" s="376"/>
      <c r="I347" s="377"/>
      <c r="J347" s="117">
        <f t="shared" si="49"/>
        <v>0</v>
      </c>
    </row>
    <row r="348" spans="1:12" x14ac:dyDescent="0.25">
      <c r="A348" s="309" t="s">
        <v>71</v>
      </c>
      <c r="B348" s="310"/>
      <c r="C348" s="311"/>
      <c r="D348" s="311"/>
      <c r="E348" s="311"/>
      <c r="F348" s="311"/>
      <c r="G348" s="311"/>
      <c r="H348" s="311"/>
      <c r="I348" s="311"/>
      <c r="J348" s="86">
        <f>SUM(J344:J347)</f>
        <v>0</v>
      </c>
    </row>
    <row r="349" spans="1:12" x14ac:dyDescent="0.25">
      <c r="A349" s="163" t="s">
        <v>46</v>
      </c>
      <c r="B349" s="87" t="s">
        <v>47</v>
      </c>
      <c r="C349" s="110" t="s">
        <v>72</v>
      </c>
      <c r="D349" s="110" t="s">
        <v>58</v>
      </c>
      <c r="E349" s="315" t="s">
        <v>69</v>
      </c>
      <c r="F349" s="315"/>
      <c r="G349" s="315"/>
      <c r="H349" s="315" t="s">
        <v>70</v>
      </c>
      <c r="I349" s="315"/>
      <c r="J349" s="109" t="s">
        <v>55</v>
      </c>
    </row>
    <row r="350" spans="1:12" x14ac:dyDescent="0.25">
      <c r="A350" s="164"/>
      <c r="B350" s="160"/>
      <c r="C350" s="144"/>
      <c r="D350" s="154"/>
      <c r="E350" s="331"/>
      <c r="F350" s="331"/>
      <c r="G350" s="331"/>
      <c r="H350" s="329"/>
      <c r="I350" s="330"/>
      <c r="J350" s="93"/>
    </row>
    <row r="351" spans="1:12" x14ac:dyDescent="0.25">
      <c r="A351" s="309" t="s">
        <v>73</v>
      </c>
      <c r="B351" s="310"/>
      <c r="C351" s="311"/>
      <c r="D351" s="311"/>
      <c r="E351" s="311"/>
      <c r="F351" s="311"/>
      <c r="G351" s="311"/>
      <c r="H351" s="311"/>
      <c r="I351" s="311"/>
      <c r="J351" s="86">
        <f>SUM(J349:J350)</f>
        <v>0</v>
      </c>
    </row>
    <row r="352" spans="1:12" x14ac:dyDescent="0.25">
      <c r="A352" s="163" t="s">
        <v>46</v>
      </c>
      <c r="B352" s="87" t="s">
        <v>47</v>
      </c>
      <c r="C352" s="110" t="s">
        <v>74</v>
      </c>
      <c r="D352" s="110" t="s">
        <v>58</v>
      </c>
      <c r="E352" s="315" t="s">
        <v>69</v>
      </c>
      <c r="F352" s="315"/>
      <c r="G352" s="315"/>
      <c r="H352" s="315" t="s">
        <v>70</v>
      </c>
      <c r="I352" s="315"/>
      <c r="J352" s="109" t="s">
        <v>55</v>
      </c>
    </row>
    <row r="353" spans="1:12" x14ac:dyDescent="0.25">
      <c r="A353" s="166"/>
      <c r="B353" s="131"/>
      <c r="C353" s="132"/>
      <c r="D353" s="133"/>
      <c r="E353" s="316"/>
      <c r="F353" s="317"/>
      <c r="G353" s="317"/>
      <c r="H353" s="318"/>
      <c r="I353" s="319"/>
      <c r="J353" s="128">
        <f t="shared" ref="J353" si="50">ROUND(H353*E353,2)</f>
        <v>0</v>
      </c>
    </row>
    <row r="354" spans="1:12" x14ac:dyDescent="0.25">
      <c r="A354" s="309" t="s">
        <v>75</v>
      </c>
      <c r="B354" s="310"/>
      <c r="C354" s="311"/>
      <c r="D354" s="311"/>
      <c r="E354" s="311"/>
      <c r="F354" s="311"/>
      <c r="G354" s="311"/>
      <c r="H354" s="311"/>
      <c r="I354" s="311"/>
      <c r="J354" s="86">
        <f>SUM(J352:J353)</f>
        <v>0</v>
      </c>
    </row>
    <row r="355" spans="1:12" x14ac:dyDescent="0.25">
      <c r="A355" s="320" t="s">
        <v>46</v>
      </c>
      <c r="B355" s="322" t="s">
        <v>47</v>
      </c>
      <c r="C355" s="323" t="s">
        <v>76</v>
      </c>
      <c r="D355" s="315" t="s">
        <v>77</v>
      </c>
      <c r="E355" s="315"/>
      <c r="F355" s="315" t="s">
        <v>78</v>
      </c>
      <c r="G355" s="315"/>
      <c r="H355" s="315" t="s">
        <v>70</v>
      </c>
      <c r="I355" s="315"/>
      <c r="J355" s="304" t="s">
        <v>55</v>
      </c>
    </row>
    <row r="356" spans="1:12" x14ac:dyDescent="0.25">
      <c r="A356" s="321"/>
      <c r="B356" s="323"/>
      <c r="C356" s="324"/>
      <c r="D356" s="112" t="s">
        <v>79</v>
      </c>
      <c r="E356" s="112" t="s">
        <v>80</v>
      </c>
      <c r="F356" s="325"/>
      <c r="G356" s="325"/>
      <c r="H356" s="325"/>
      <c r="I356" s="325"/>
      <c r="J356" s="305"/>
    </row>
    <row r="357" spans="1:12" x14ac:dyDescent="0.25">
      <c r="A357" s="166"/>
      <c r="B357" s="135"/>
      <c r="C357" s="134"/>
      <c r="D357" s="136"/>
      <c r="E357" s="136"/>
      <c r="F357" s="306"/>
      <c r="G357" s="307"/>
      <c r="H357" s="308"/>
      <c r="I357" s="308"/>
      <c r="J357" s="128">
        <f>ROUND(H357*F357,2)</f>
        <v>0</v>
      </c>
    </row>
    <row r="358" spans="1:12" ht="15.75" thickBot="1" x14ac:dyDescent="0.3">
      <c r="A358" s="309" t="s">
        <v>81</v>
      </c>
      <c r="B358" s="310"/>
      <c r="C358" s="311"/>
      <c r="D358" s="311"/>
      <c r="E358" s="311"/>
      <c r="F358" s="311"/>
      <c r="G358" s="311"/>
      <c r="H358" s="311"/>
      <c r="I358" s="311"/>
      <c r="J358" s="86">
        <f>SUM(J356:J357)</f>
        <v>0</v>
      </c>
    </row>
    <row r="359" spans="1:12" ht="15.75" thickBot="1" x14ac:dyDescent="0.3">
      <c r="A359" s="312" t="s">
        <v>82</v>
      </c>
      <c r="B359" s="313"/>
      <c r="C359" s="314"/>
      <c r="D359" s="314"/>
      <c r="E359" s="314"/>
      <c r="F359" s="314"/>
      <c r="G359" s="314"/>
      <c r="H359" s="314"/>
      <c r="I359" s="314"/>
      <c r="J359" s="137">
        <f>J343+J348+J351+J358+J354</f>
        <v>0</v>
      </c>
    </row>
    <row r="360" spans="1:12" x14ac:dyDescent="0.25">
      <c r="A360" s="162" t="s">
        <v>43</v>
      </c>
      <c r="B360" s="92">
        <v>810001</v>
      </c>
      <c r="C360" s="346" t="s">
        <v>172</v>
      </c>
      <c r="D360" s="347"/>
      <c r="E360" s="347"/>
      <c r="F360" s="347"/>
      <c r="G360" s="347"/>
      <c r="H360" s="347"/>
      <c r="I360" s="347"/>
      <c r="J360" s="348"/>
      <c r="L360" s="119"/>
    </row>
    <row r="361" spans="1:12" x14ac:dyDescent="0.25">
      <c r="A361" s="349" t="s">
        <v>44</v>
      </c>
      <c r="B361" s="350"/>
      <c r="C361" s="351" t="s">
        <v>469</v>
      </c>
      <c r="D361" s="351"/>
      <c r="E361" s="351"/>
      <c r="F361" s="352"/>
      <c r="G361" s="114" t="s">
        <v>45</v>
      </c>
      <c r="H361" s="185" t="s">
        <v>173</v>
      </c>
      <c r="I361" s="353" t="s">
        <v>31</v>
      </c>
      <c r="J361" s="354"/>
    </row>
    <row r="362" spans="1:12" x14ac:dyDescent="0.25">
      <c r="A362" s="355" t="s">
        <v>46</v>
      </c>
      <c r="B362" s="356" t="s">
        <v>47</v>
      </c>
      <c r="C362" s="356" t="s">
        <v>48</v>
      </c>
      <c r="D362" s="357" t="s">
        <v>49</v>
      </c>
      <c r="E362" s="359" t="s">
        <v>50</v>
      </c>
      <c r="F362" s="360"/>
      <c r="G362" s="361"/>
      <c r="H362" s="359" t="s">
        <v>51</v>
      </c>
      <c r="I362" s="360"/>
      <c r="J362" s="362"/>
    </row>
    <row r="363" spans="1:12" x14ac:dyDescent="0.25">
      <c r="A363" s="321"/>
      <c r="B363" s="323"/>
      <c r="C363" s="323"/>
      <c r="D363" s="358"/>
      <c r="E363" s="111" t="s">
        <v>52</v>
      </c>
      <c r="F363" s="111" t="s">
        <v>53</v>
      </c>
      <c r="G363" s="111" t="s">
        <v>54</v>
      </c>
      <c r="H363" s="111" t="s">
        <v>53</v>
      </c>
      <c r="I363" s="111" t="s">
        <v>54</v>
      </c>
      <c r="J363" s="83" t="s">
        <v>55</v>
      </c>
    </row>
    <row r="364" spans="1:12" x14ac:dyDescent="0.25">
      <c r="A364" s="161"/>
      <c r="B364" s="143"/>
      <c r="C364" s="144"/>
      <c r="D364" s="145"/>
      <c r="E364" s="146"/>
      <c r="F364" s="146"/>
      <c r="G364" s="146"/>
      <c r="H364" s="145"/>
      <c r="I364" s="145"/>
      <c r="J364" s="147"/>
    </row>
    <row r="365" spans="1:12" x14ac:dyDescent="0.25">
      <c r="A365" s="337" t="s">
        <v>56</v>
      </c>
      <c r="B365" s="338"/>
      <c r="C365" s="338"/>
      <c r="D365" s="338"/>
      <c r="E365" s="338"/>
      <c r="F365" s="338"/>
      <c r="G365" s="338"/>
      <c r="H365" s="338"/>
      <c r="I365" s="310"/>
      <c r="J365" s="86">
        <f>SUM(J363:J364)</f>
        <v>0</v>
      </c>
    </row>
    <row r="366" spans="1:12" ht="22.5" x14ac:dyDescent="0.25">
      <c r="A366" s="163" t="s">
        <v>46</v>
      </c>
      <c r="B366" s="87" t="s">
        <v>47</v>
      </c>
      <c r="C366" s="110" t="s">
        <v>57</v>
      </c>
      <c r="D366" s="110" t="s">
        <v>58</v>
      </c>
      <c r="E366" s="110" t="s">
        <v>18</v>
      </c>
      <c r="F366" s="88" t="s">
        <v>59</v>
      </c>
      <c r="G366" s="88" t="s">
        <v>60</v>
      </c>
      <c r="H366" s="339" t="s">
        <v>61</v>
      </c>
      <c r="I366" s="340"/>
      <c r="J366" s="89" t="s">
        <v>62</v>
      </c>
    </row>
    <row r="367" spans="1:12" x14ac:dyDescent="0.25">
      <c r="A367" s="164" t="s">
        <v>21</v>
      </c>
      <c r="B367" s="143" t="s">
        <v>174</v>
      </c>
      <c r="C367" s="144" t="s">
        <v>451</v>
      </c>
      <c r="D367" s="154" t="s">
        <v>452</v>
      </c>
      <c r="E367" s="115">
        <v>1</v>
      </c>
      <c r="F367" s="155"/>
      <c r="G367" s="156"/>
      <c r="H367" s="329">
        <f t="shared" ref="H367:H371" si="51">F367*(1+G367)</f>
        <v>0</v>
      </c>
      <c r="I367" s="330"/>
      <c r="J367" s="93">
        <f>ROUND(H367*E367,2)</f>
        <v>0</v>
      </c>
    </row>
    <row r="368" spans="1:12" x14ac:dyDescent="0.25">
      <c r="A368" s="161" t="s">
        <v>21</v>
      </c>
      <c r="B368" s="116" t="s">
        <v>175</v>
      </c>
      <c r="C368" s="84" t="s">
        <v>453</v>
      </c>
      <c r="D368" s="85" t="s">
        <v>452</v>
      </c>
      <c r="E368" s="157">
        <v>0.25</v>
      </c>
      <c r="F368" s="91"/>
      <c r="G368" s="90"/>
      <c r="H368" s="335">
        <f t="shared" si="51"/>
        <v>0</v>
      </c>
      <c r="I368" s="336"/>
      <c r="J368" s="94">
        <f t="shared" ref="J368" si="52">ROUND(H368*E368,2)</f>
        <v>0</v>
      </c>
    </row>
    <row r="369" spans="1:12" x14ac:dyDescent="0.25">
      <c r="A369" s="161" t="s">
        <v>21</v>
      </c>
      <c r="B369" s="116" t="s">
        <v>176</v>
      </c>
      <c r="C369" s="84" t="s">
        <v>454</v>
      </c>
      <c r="D369" s="85" t="s">
        <v>452</v>
      </c>
      <c r="E369" s="157">
        <v>0.5</v>
      </c>
      <c r="F369" s="91"/>
      <c r="G369" s="90"/>
      <c r="H369" s="335">
        <f t="shared" si="51"/>
        <v>0</v>
      </c>
      <c r="I369" s="336"/>
      <c r="J369" s="94">
        <f t="shared" ref="J369:J371" si="53">ROUND(H369*E369,2)</f>
        <v>0</v>
      </c>
    </row>
    <row r="370" spans="1:12" x14ac:dyDescent="0.25">
      <c r="A370" s="161" t="s">
        <v>21</v>
      </c>
      <c r="B370" s="116" t="s">
        <v>177</v>
      </c>
      <c r="C370" s="84" t="s">
        <v>455</v>
      </c>
      <c r="D370" s="85" t="s">
        <v>452</v>
      </c>
      <c r="E370" s="157">
        <v>0.5</v>
      </c>
      <c r="F370" s="91"/>
      <c r="G370" s="90"/>
      <c r="H370" s="335">
        <f t="shared" si="51"/>
        <v>0</v>
      </c>
      <c r="I370" s="336"/>
      <c r="J370" s="94">
        <f t="shared" si="53"/>
        <v>0</v>
      </c>
    </row>
    <row r="371" spans="1:12" x14ac:dyDescent="0.25">
      <c r="A371" s="161" t="s">
        <v>21</v>
      </c>
      <c r="B371" s="116" t="s">
        <v>178</v>
      </c>
      <c r="C371" s="84" t="s">
        <v>456</v>
      </c>
      <c r="D371" s="85" t="s">
        <v>452</v>
      </c>
      <c r="E371" s="157">
        <v>0.5</v>
      </c>
      <c r="F371" s="91"/>
      <c r="G371" s="90"/>
      <c r="H371" s="335">
        <f t="shared" si="51"/>
        <v>0</v>
      </c>
      <c r="I371" s="336"/>
      <c r="J371" s="94">
        <f t="shared" si="53"/>
        <v>0</v>
      </c>
    </row>
    <row r="372" spans="1:12" x14ac:dyDescent="0.25">
      <c r="A372" s="309" t="s">
        <v>64</v>
      </c>
      <c r="B372" s="310"/>
      <c r="C372" s="311"/>
      <c r="D372" s="311"/>
      <c r="E372" s="311"/>
      <c r="F372" s="311"/>
      <c r="G372" s="311"/>
      <c r="H372" s="311"/>
      <c r="I372" s="311"/>
      <c r="J372" s="106">
        <f>SUM(J366:J371)</f>
        <v>0</v>
      </c>
      <c r="L372" s="129"/>
    </row>
    <row r="373" spans="1:12" x14ac:dyDescent="0.25">
      <c r="A373" s="341" t="s">
        <v>65</v>
      </c>
      <c r="B373" s="342"/>
      <c r="C373" s="342"/>
      <c r="D373" s="342"/>
      <c r="E373" s="342"/>
      <c r="F373" s="342"/>
      <c r="G373" s="342"/>
      <c r="H373" s="342"/>
      <c r="I373" s="184">
        <v>0</v>
      </c>
      <c r="J373" s="118">
        <f>ROUND(J372*I373,2)</f>
        <v>0</v>
      </c>
    </row>
    <row r="374" spans="1:12" x14ac:dyDescent="0.25">
      <c r="A374" s="343" t="s">
        <v>66</v>
      </c>
      <c r="B374" s="344"/>
      <c r="C374" s="345"/>
      <c r="D374" s="345"/>
      <c r="E374" s="345"/>
      <c r="F374" s="345"/>
      <c r="G374" s="345"/>
      <c r="H374" s="345"/>
      <c r="I374" s="345"/>
      <c r="J374" s="44">
        <v>1</v>
      </c>
    </row>
    <row r="375" spans="1:12" x14ac:dyDescent="0.25">
      <c r="A375" s="309" t="s">
        <v>67</v>
      </c>
      <c r="B375" s="310"/>
      <c r="C375" s="311"/>
      <c r="D375" s="311"/>
      <c r="E375" s="311"/>
      <c r="F375" s="311"/>
      <c r="G375" s="311"/>
      <c r="H375" s="311"/>
      <c r="I375" s="311"/>
      <c r="J375" s="86">
        <f>ROUND((J365+J372+J373)/J374,2)</f>
        <v>0</v>
      </c>
    </row>
    <row r="376" spans="1:12" x14ac:dyDescent="0.25">
      <c r="A376" s="163" t="s">
        <v>46</v>
      </c>
      <c r="B376" s="87" t="s">
        <v>47</v>
      </c>
      <c r="C376" s="110" t="s">
        <v>68</v>
      </c>
      <c r="D376" s="110" t="s">
        <v>58</v>
      </c>
      <c r="E376" s="315" t="s">
        <v>69</v>
      </c>
      <c r="F376" s="315"/>
      <c r="G376" s="315"/>
      <c r="H376" s="315" t="s">
        <v>70</v>
      </c>
      <c r="I376" s="315"/>
      <c r="J376" s="109" t="s">
        <v>55</v>
      </c>
    </row>
    <row r="377" spans="1:12" ht="22.5" x14ac:dyDescent="0.25">
      <c r="A377" s="161" t="s">
        <v>102</v>
      </c>
      <c r="B377" s="116">
        <v>10587</v>
      </c>
      <c r="C377" s="144" t="s">
        <v>419</v>
      </c>
      <c r="D377" s="154" t="s">
        <v>351</v>
      </c>
      <c r="E377" s="403">
        <v>1</v>
      </c>
      <c r="F377" s="404"/>
      <c r="G377" s="405"/>
      <c r="H377" s="329"/>
      <c r="I377" s="330"/>
      <c r="J377" s="93">
        <f t="shared" ref="J377:J379" si="54">ROUND(H377*E377,2)</f>
        <v>0</v>
      </c>
    </row>
    <row r="378" spans="1:12" ht="22.5" x14ac:dyDescent="0.25">
      <c r="A378" s="161" t="s">
        <v>102</v>
      </c>
      <c r="B378" s="116">
        <v>10585</v>
      </c>
      <c r="C378" s="84" t="s">
        <v>420</v>
      </c>
      <c r="D378" s="85" t="s">
        <v>351</v>
      </c>
      <c r="E378" s="406">
        <v>1</v>
      </c>
      <c r="F378" s="407"/>
      <c r="G378" s="408"/>
      <c r="H378" s="335"/>
      <c r="I378" s="336"/>
      <c r="J378" s="94">
        <f t="shared" si="54"/>
        <v>0</v>
      </c>
    </row>
    <row r="379" spans="1:12" ht="22.5" x14ac:dyDescent="0.25">
      <c r="A379" s="161" t="s">
        <v>102</v>
      </c>
      <c r="B379" s="186">
        <v>10859</v>
      </c>
      <c r="C379" s="150" t="s">
        <v>421</v>
      </c>
      <c r="D379" s="158" t="s">
        <v>422</v>
      </c>
      <c r="E379" s="406">
        <v>46</v>
      </c>
      <c r="F379" s="407"/>
      <c r="G379" s="408"/>
      <c r="H379" s="376"/>
      <c r="I379" s="377"/>
      <c r="J379" s="117">
        <f t="shared" si="54"/>
        <v>0</v>
      </c>
    </row>
    <row r="380" spans="1:12" x14ac:dyDescent="0.25">
      <c r="A380" s="309" t="s">
        <v>71</v>
      </c>
      <c r="B380" s="310"/>
      <c r="C380" s="311"/>
      <c r="D380" s="311"/>
      <c r="E380" s="311"/>
      <c r="F380" s="311"/>
      <c r="G380" s="311"/>
      <c r="H380" s="311"/>
      <c r="I380" s="311"/>
      <c r="J380" s="86">
        <f>SUM(J376:J379)</f>
        <v>0</v>
      </c>
    </row>
    <row r="381" spans="1:12" x14ac:dyDescent="0.25">
      <c r="A381" s="163" t="s">
        <v>46</v>
      </c>
      <c r="B381" s="87" t="s">
        <v>47</v>
      </c>
      <c r="C381" s="110" t="s">
        <v>72</v>
      </c>
      <c r="D381" s="110" t="s">
        <v>58</v>
      </c>
      <c r="E381" s="315" t="s">
        <v>69</v>
      </c>
      <c r="F381" s="315"/>
      <c r="G381" s="315"/>
      <c r="H381" s="315" t="s">
        <v>70</v>
      </c>
      <c r="I381" s="315"/>
      <c r="J381" s="109" t="s">
        <v>55</v>
      </c>
    </row>
    <row r="382" spans="1:12" x14ac:dyDescent="0.25">
      <c r="A382" s="164"/>
      <c r="B382" s="160"/>
      <c r="C382" s="144"/>
      <c r="D382" s="154"/>
      <c r="E382" s="331"/>
      <c r="F382" s="331"/>
      <c r="G382" s="331"/>
      <c r="H382" s="329"/>
      <c r="I382" s="330"/>
      <c r="J382" s="93"/>
    </row>
    <row r="383" spans="1:12" x14ac:dyDescent="0.25">
      <c r="A383" s="309" t="s">
        <v>73</v>
      </c>
      <c r="B383" s="310"/>
      <c r="C383" s="311"/>
      <c r="D383" s="311"/>
      <c r="E383" s="311"/>
      <c r="F383" s="311"/>
      <c r="G383" s="311"/>
      <c r="H383" s="311"/>
      <c r="I383" s="311"/>
      <c r="J383" s="86">
        <f>SUM(J381:J382)</f>
        <v>0</v>
      </c>
    </row>
    <row r="384" spans="1:12" x14ac:dyDescent="0.25">
      <c r="A384" s="163" t="s">
        <v>46</v>
      </c>
      <c r="B384" s="87" t="s">
        <v>47</v>
      </c>
      <c r="C384" s="110" t="s">
        <v>74</v>
      </c>
      <c r="D384" s="110" t="s">
        <v>58</v>
      </c>
      <c r="E384" s="315" t="s">
        <v>69</v>
      </c>
      <c r="F384" s="315"/>
      <c r="G384" s="315"/>
      <c r="H384" s="315" t="s">
        <v>70</v>
      </c>
      <c r="I384" s="315"/>
      <c r="J384" s="109" t="s">
        <v>55</v>
      </c>
    </row>
    <row r="385" spans="1:10" x14ac:dyDescent="0.25">
      <c r="A385" s="166"/>
      <c r="B385" s="131"/>
      <c r="C385" s="132"/>
      <c r="D385" s="133"/>
      <c r="E385" s="316"/>
      <c r="F385" s="317"/>
      <c r="G385" s="317"/>
      <c r="H385" s="318"/>
      <c r="I385" s="319"/>
      <c r="J385" s="128">
        <f t="shared" ref="J385" si="55">ROUND(H385*E385,2)</f>
        <v>0</v>
      </c>
    </row>
    <row r="386" spans="1:10" x14ac:dyDescent="0.25">
      <c r="A386" s="309" t="s">
        <v>75</v>
      </c>
      <c r="B386" s="310"/>
      <c r="C386" s="311"/>
      <c r="D386" s="311"/>
      <c r="E386" s="311"/>
      <c r="F386" s="311"/>
      <c r="G386" s="311"/>
      <c r="H386" s="311"/>
      <c r="I386" s="311"/>
      <c r="J386" s="86">
        <f>SUM(J384:J385)</f>
        <v>0</v>
      </c>
    </row>
    <row r="387" spans="1:10" x14ac:dyDescent="0.25">
      <c r="A387" s="320" t="s">
        <v>46</v>
      </c>
      <c r="B387" s="322" t="s">
        <v>47</v>
      </c>
      <c r="C387" s="323" t="s">
        <v>76</v>
      </c>
      <c r="D387" s="315" t="s">
        <v>77</v>
      </c>
      <c r="E387" s="315"/>
      <c r="F387" s="315" t="s">
        <v>78</v>
      </c>
      <c r="G387" s="315"/>
      <c r="H387" s="315" t="s">
        <v>70</v>
      </c>
      <c r="I387" s="315"/>
      <c r="J387" s="304" t="s">
        <v>55</v>
      </c>
    </row>
    <row r="388" spans="1:10" x14ac:dyDescent="0.25">
      <c r="A388" s="321"/>
      <c r="B388" s="323"/>
      <c r="C388" s="324"/>
      <c r="D388" s="112" t="s">
        <v>79</v>
      </c>
      <c r="E388" s="112" t="s">
        <v>80</v>
      </c>
      <c r="F388" s="325"/>
      <c r="G388" s="325"/>
      <c r="H388" s="325"/>
      <c r="I388" s="325"/>
      <c r="J388" s="305"/>
    </row>
    <row r="389" spans="1:10" x14ac:dyDescent="0.25">
      <c r="A389" s="166"/>
      <c r="B389" s="135"/>
      <c r="C389" s="134"/>
      <c r="D389" s="136"/>
      <c r="E389" s="136"/>
      <c r="F389" s="306"/>
      <c r="G389" s="307"/>
      <c r="H389" s="308"/>
      <c r="I389" s="308"/>
      <c r="J389" s="128">
        <f>ROUND(H389*F389,2)</f>
        <v>0</v>
      </c>
    </row>
    <row r="390" spans="1:10" ht="15.75" thickBot="1" x14ac:dyDescent="0.3">
      <c r="A390" s="309" t="s">
        <v>81</v>
      </c>
      <c r="B390" s="310"/>
      <c r="C390" s="311"/>
      <c r="D390" s="311"/>
      <c r="E390" s="311"/>
      <c r="F390" s="311"/>
      <c r="G390" s="311"/>
      <c r="H390" s="311"/>
      <c r="I390" s="311"/>
      <c r="J390" s="86">
        <f>SUM(J388:J389)</f>
        <v>0</v>
      </c>
    </row>
    <row r="391" spans="1:10" ht="15.75" thickBot="1" x14ac:dyDescent="0.3">
      <c r="A391" s="312" t="s">
        <v>82</v>
      </c>
      <c r="B391" s="313"/>
      <c r="C391" s="314"/>
      <c r="D391" s="314"/>
      <c r="E391" s="314"/>
      <c r="F391" s="314"/>
      <c r="G391" s="314"/>
      <c r="H391" s="314"/>
      <c r="I391" s="314"/>
      <c r="J391" s="137">
        <f>J375+J380+J383+J390+J386</f>
        <v>0</v>
      </c>
    </row>
    <row r="392" spans="1:10" ht="15.75" thickBot="1" x14ac:dyDescent="0.3">
      <c r="A392" s="349" t="s">
        <v>179</v>
      </c>
      <c r="B392" s="350"/>
      <c r="C392" s="350"/>
      <c r="D392" s="350"/>
      <c r="E392" s="350"/>
      <c r="F392" s="350"/>
      <c r="G392" s="187">
        <f>ORÇ!$C$5</f>
        <v>18</v>
      </c>
      <c r="H392" s="188" t="s">
        <v>180</v>
      </c>
      <c r="I392" s="189"/>
      <c r="J392" s="190">
        <f>J391*G392</f>
        <v>0</v>
      </c>
    </row>
  </sheetData>
  <mergeCells count="620">
    <mergeCell ref="J113:J114"/>
    <mergeCell ref="F115:G115"/>
    <mergeCell ref="H115:I115"/>
    <mergeCell ref="A116:I116"/>
    <mergeCell ref="A117:I117"/>
    <mergeCell ref="E110:G110"/>
    <mergeCell ref="H110:I110"/>
    <mergeCell ref="E111:G111"/>
    <mergeCell ref="H111:I111"/>
    <mergeCell ref="A112:I112"/>
    <mergeCell ref="A113:A114"/>
    <mergeCell ref="B113:B114"/>
    <mergeCell ref="C113:C114"/>
    <mergeCell ref="D113:E113"/>
    <mergeCell ref="F113:G114"/>
    <mergeCell ref="H113:I114"/>
    <mergeCell ref="E106:G106"/>
    <mergeCell ref="H106:I106"/>
    <mergeCell ref="E107:G107"/>
    <mergeCell ref="H107:I107"/>
    <mergeCell ref="E108:G108"/>
    <mergeCell ref="H108:I108"/>
    <mergeCell ref="A109:I109"/>
    <mergeCell ref="E103:G103"/>
    <mergeCell ref="H103:I103"/>
    <mergeCell ref="E104:G104"/>
    <mergeCell ref="H104:I104"/>
    <mergeCell ref="A105:I105"/>
    <mergeCell ref="A94:I94"/>
    <mergeCell ref="H95:I95"/>
    <mergeCell ref="H96:I96"/>
    <mergeCell ref="H97:I97"/>
    <mergeCell ref="H98:I98"/>
    <mergeCell ref="A99:I99"/>
    <mergeCell ref="A100:H100"/>
    <mergeCell ref="A101:I101"/>
    <mergeCell ref="A102:I102"/>
    <mergeCell ref="C89:J89"/>
    <mergeCell ref="A90:B90"/>
    <mergeCell ref="C90:F90"/>
    <mergeCell ref="I90:J90"/>
    <mergeCell ref="A91:A92"/>
    <mergeCell ref="B91:B92"/>
    <mergeCell ref="C91:C92"/>
    <mergeCell ref="D91:D92"/>
    <mergeCell ref="E91:G91"/>
    <mergeCell ref="H91:J91"/>
    <mergeCell ref="J84:J85"/>
    <mergeCell ref="F86:G86"/>
    <mergeCell ref="H86:I86"/>
    <mergeCell ref="A87:I87"/>
    <mergeCell ref="A88:I88"/>
    <mergeCell ref="E77:G77"/>
    <mergeCell ref="H77:I77"/>
    <mergeCell ref="E81:G81"/>
    <mergeCell ref="H81:I81"/>
    <mergeCell ref="E82:G82"/>
    <mergeCell ref="H82:I82"/>
    <mergeCell ref="A83:I83"/>
    <mergeCell ref="A84:A85"/>
    <mergeCell ref="B84:B85"/>
    <mergeCell ref="C84:C85"/>
    <mergeCell ref="D84:E84"/>
    <mergeCell ref="F84:G85"/>
    <mergeCell ref="H84:I85"/>
    <mergeCell ref="E75:G75"/>
    <mergeCell ref="H75:I75"/>
    <mergeCell ref="E76:G76"/>
    <mergeCell ref="H76:I76"/>
    <mergeCell ref="E78:G78"/>
    <mergeCell ref="H78:I78"/>
    <mergeCell ref="E79:G79"/>
    <mergeCell ref="H79:I79"/>
    <mergeCell ref="A80:I80"/>
    <mergeCell ref="E72:G72"/>
    <mergeCell ref="H72:I72"/>
    <mergeCell ref="E73:G73"/>
    <mergeCell ref="H73:I73"/>
    <mergeCell ref="A74:I74"/>
    <mergeCell ref="J326:J327"/>
    <mergeCell ref="F328:G328"/>
    <mergeCell ref="H328:I328"/>
    <mergeCell ref="A329:I329"/>
    <mergeCell ref="A326:A327"/>
    <mergeCell ref="B326:B327"/>
    <mergeCell ref="C326:C327"/>
    <mergeCell ref="D326:E326"/>
    <mergeCell ref="F326:G327"/>
    <mergeCell ref="H326:I327"/>
    <mergeCell ref="E319:G319"/>
    <mergeCell ref="H319:I319"/>
    <mergeCell ref="E320:G320"/>
    <mergeCell ref="H320:I320"/>
    <mergeCell ref="E321:G321"/>
    <mergeCell ref="H321:I321"/>
    <mergeCell ref="A322:I322"/>
    <mergeCell ref="E316:G316"/>
    <mergeCell ref="H316:I316"/>
    <mergeCell ref="A330:I330"/>
    <mergeCell ref="C59:J59"/>
    <mergeCell ref="A60:B60"/>
    <mergeCell ref="C60:F60"/>
    <mergeCell ref="I60:J60"/>
    <mergeCell ref="A61:A62"/>
    <mergeCell ref="B61:B62"/>
    <mergeCell ref="C61:C62"/>
    <mergeCell ref="D61:D62"/>
    <mergeCell ref="E61:G61"/>
    <mergeCell ref="H61:J61"/>
    <mergeCell ref="A64:I64"/>
    <mergeCell ref="H65:I65"/>
    <mergeCell ref="H66:I66"/>
    <mergeCell ref="H67:I67"/>
    <mergeCell ref="A68:I68"/>
    <mergeCell ref="A69:H69"/>
    <mergeCell ref="A70:I70"/>
    <mergeCell ref="A71:I71"/>
    <mergeCell ref="E323:G323"/>
    <mergeCell ref="H323:I323"/>
    <mergeCell ref="E324:G324"/>
    <mergeCell ref="H324:I324"/>
    <mergeCell ref="A325:I325"/>
    <mergeCell ref="E317:G317"/>
    <mergeCell ref="H317:I317"/>
    <mergeCell ref="A318:I318"/>
    <mergeCell ref="A309:I309"/>
    <mergeCell ref="H310:I310"/>
    <mergeCell ref="H311:I311"/>
    <mergeCell ref="A312:I312"/>
    <mergeCell ref="A313:H313"/>
    <mergeCell ref="A314:I314"/>
    <mergeCell ref="A315:I315"/>
    <mergeCell ref="A302:I302"/>
    <mergeCell ref="A303:I303"/>
    <mergeCell ref="C304:J304"/>
    <mergeCell ref="A305:B305"/>
    <mergeCell ref="C305:F305"/>
    <mergeCell ref="I305:J305"/>
    <mergeCell ref="A306:A307"/>
    <mergeCell ref="B306:B307"/>
    <mergeCell ref="C306:C307"/>
    <mergeCell ref="D306:D307"/>
    <mergeCell ref="E306:G306"/>
    <mergeCell ref="H306:J306"/>
    <mergeCell ref="A298:I298"/>
    <mergeCell ref="A299:A300"/>
    <mergeCell ref="B299:B300"/>
    <mergeCell ref="C299:C300"/>
    <mergeCell ref="D299:E299"/>
    <mergeCell ref="F299:G300"/>
    <mergeCell ref="H299:I300"/>
    <mergeCell ref="J299:J300"/>
    <mergeCell ref="F301:G301"/>
    <mergeCell ref="H301:I301"/>
    <mergeCell ref="A295:I295"/>
    <mergeCell ref="E296:G296"/>
    <mergeCell ref="H296:I296"/>
    <mergeCell ref="E297:G297"/>
    <mergeCell ref="H297:I297"/>
    <mergeCell ref="E291:G291"/>
    <mergeCell ref="H291:I291"/>
    <mergeCell ref="A292:I292"/>
    <mergeCell ref="E293:G293"/>
    <mergeCell ref="H293:I293"/>
    <mergeCell ref="E294:G294"/>
    <mergeCell ref="H294:I294"/>
    <mergeCell ref="H283:I283"/>
    <mergeCell ref="H284:I284"/>
    <mergeCell ref="A285:I285"/>
    <mergeCell ref="A286:H286"/>
    <mergeCell ref="A287:I287"/>
    <mergeCell ref="A288:I288"/>
    <mergeCell ref="E289:G289"/>
    <mergeCell ref="H289:I289"/>
    <mergeCell ref="E290:G290"/>
    <mergeCell ref="H290:I290"/>
    <mergeCell ref="A270:A271"/>
    <mergeCell ref="B270:B271"/>
    <mergeCell ref="C270:C271"/>
    <mergeCell ref="D270:D271"/>
    <mergeCell ref="E270:G270"/>
    <mergeCell ref="H270:J270"/>
    <mergeCell ref="A280:I280"/>
    <mergeCell ref="H281:I281"/>
    <mergeCell ref="H282:I282"/>
    <mergeCell ref="J263:J264"/>
    <mergeCell ref="F265:G265"/>
    <mergeCell ref="H265:I265"/>
    <mergeCell ref="A266:I266"/>
    <mergeCell ref="A267:I267"/>
    <mergeCell ref="C268:J268"/>
    <mergeCell ref="A269:B269"/>
    <mergeCell ref="C269:F269"/>
    <mergeCell ref="I269:J269"/>
    <mergeCell ref="A259:I259"/>
    <mergeCell ref="E260:G260"/>
    <mergeCell ref="H260:I260"/>
    <mergeCell ref="E261:G261"/>
    <mergeCell ref="H261:I261"/>
    <mergeCell ref="A262:I262"/>
    <mergeCell ref="A263:A264"/>
    <mergeCell ref="B263:B264"/>
    <mergeCell ref="C263:C264"/>
    <mergeCell ref="D263:E263"/>
    <mergeCell ref="F263:G264"/>
    <mergeCell ref="H263:I264"/>
    <mergeCell ref="A256:I256"/>
    <mergeCell ref="E257:G257"/>
    <mergeCell ref="H257:I257"/>
    <mergeCell ref="E258:G258"/>
    <mergeCell ref="H258:I258"/>
    <mergeCell ref="A252:I252"/>
    <mergeCell ref="A253:I253"/>
    <mergeCell ref="E254:G254"/>
    <mergeCell ref="H254:I254"/>
    <mergeCell ref="E255:G255"/>
    <mergeCell ref="H255:I255"/>
    <mergeCell ref="E235:G235"/>
    <mergeCell ref="H235:J235"/>
    <mergeCell ref="A245:I245"/>
    <mergeCell ref="H246:I246"/>
    <mergeCell ref="H247:I247"/>
    <mergeCell ref="H248:I248"/>
    <mergeCell ref="H249:I249"/>
    <mergeCell ref="A250:I250"/>
    <mergeCell ref="A251:H251"/>
    <mergeCell ref="J24:J25"/>
    <mergeCell ref="F26:G26"/>
    <mergeCell ref="H26:I26"/>
    <mergeCell ref="A27:I27"/>
    <mergeCell ref="A28:I28"/>
    <mergeCell ref="E21:G21"/>
    <mergeCell ref="H21:I21"/>
    <mergeCell ref="E22:G22"/>
    <mergeCell ref="H22:I22"/>
    <mergeCell ref="A23:I23"/>
    <mergeCell ref="A24:A25"/>
    <mergeCell ref="B24:B25"/>
    <mergeCell ref="C24:C25"/>
    <mergeCell ref="D24:E24"/>
    <mergeCell ref="F24:G25"/>
    <mergeCell ref="H24:I25"/>
    <mergeCell ref="E18:G18"/>
    <mergeCell ref="H18:I18"/>
    <mergeCell ref="E19:G19"/>
    <mergeCell ref="H19:I19"/>
    <mergeCell ref="A20:I20"/>
    <mergeCell ref="E15:G15"/>
    <mergeCell ref="H15:I15"/>
    <mergeCell ref="E16:G16"/>
    <mergeCell ref="H16:I16"/>
    <mergeCell ref="A17:I17"/>
    <mergeCell ref="A7:I7"/>
    <mergeCell ref="H8:I8"/>
    <mergeCell ref="H9:I9"/>
    <mergeCell ref="H10:I10"/>
    <mergeCell ref="A11:I11"/>
    <mergeCell ref="A12:H12"/>
    <mergeCell ref="A13:I13"/>
    <mergeCell ref="A14:I14"/>
    <mergeCell ref="C1:J1"/>
    <mergeCell ref="A2:B2"/>
    <mergeCell ref="C2:F2"/>
    <mergeCell ref="I2:J2"/>
    <mergeCell ref="A3:A4"/>
    <mergeCell ref="B3:B4"/>
    <mergeCell ref="C3:C4"/>
    <mergeCell ref="D3:D4"/>
    <mergeCell ref="E3:G3"/>
    <mergeCell ref="H3:J3"/>
    <mergeCell ref="A365:I365"/>
    <mergeCell ref="H366:I366"/>
    <mergeCell ref="H367:I367"/>
    <mergeCell ref="H368:I368"/>
    <mergeCell ref="H369:I369"/>
    <mergeCell ref="H370:I370"/>
    <mergeCell ref="H371:I371"/>
    <mergeCell ref="C360:J360"/>
    <mergeCell ref="A361:B361"/>
    <mergeCell ref="C361:F361"/>
    <mergeCell ref="I361:J361"/>
    <mergeCell ref="A362:A363"/>
    <mergeCell ref="B362:B363"/>
    <mergeCell ref="C362:C363"/>
    <mergeCell ref="D362:D363"/>
    <mergeCell ref="E362:G362"/>
    <mergeCell ref="H362:J362"/>
    <mergeCell ref="E378:G378"/>
    <mergeCell ref="H378:I378"/>
    <mergeCell ref="E379:G379"/>
    <mergeCell ref="H379:I379"/>
    <mergeCell ref="A372:I372"/>
    <mergeCell ref="A373:H373"/>
    <mergeCell ref="A374:I374"/>
    <mergeCell ref="A375:I375"/>
    <mergeCell ref="E376:G376"/>
    <mergeCell ref="H376:I376"/>
    <mergeCell ref="J387:J388"/>
    <mergeCell ref="F389:G389"/>
    <mergeCell ref="H389:I389"/>
    <mergeCell ref="A390:I390"/>
    <mergeCell ref="A387:A388"/>
    <mergeCell ref="B387:B388"/>
    <mergeCell ref="C387:C388"/>
    <mergeCell ref="D387:E387"/>
    <mergeCell ref="F387:G388"/>
    <mergeCell ref="A57:I57"/>
    <mergeCell ref="A58:I58"/>
    <mergeCell ref="A34:I34"/>
    <mergeCell ref="H35:I35"/>
    <mergeCell ref="H36:I36"/>
    <mergeCell ref="H37:I37"/>
    <mergeCell ref="A38:I38"/>
    <mergeCell ref="A39:H39"/>
    <mergeCell ref="A392:F392"/>
    <mergeCell ref="A391:I391"/>
    <mergeCell ref="H387:I388"/>
    <mergeCell ref="E384:G384"/>
    <mergeCell ref="H384:I384"/>
    <mergeCell ref="E385:G385"/>
    <mergeCell ref="H385:I385"/>
    <mergeCell ref="A386:I386"/>
    <mergeCell ref="A383:I383"/>
    <mergeCell ref="A380:I380"/>
    <mergeCell ref="E381:G381"/>
    <mergeCell ref="H381:I381"/>
    <mergeCell ref="E382:G382"/>
    <mergeCell ref="H382:I382"/>
    <mergeCell ref="E377:G377"/>
    <mergeCell ref="H377:I377"/>
    <mergeCell ref="J54:J55"/>
    <mergeCell ref="F56:G56"/>
    <mergeCell ref="A40:I40"/>
    <mergeCell ref="A41:I41"/>
    <mergeCell ref="E42:G42"/>
    <mergeCell ref="H42:I42"/>
    <mergeCell ref="E43:G43"/>
    <mergeCell ref="H51:I51"/>
    <mergeCell ref="E52:G52"/>
    <mergeCell ref="H52:I52"/>
    <mergeCell ref="E45:G45"/>
    <mergeCell ref="H45:I45"/>
    <mergeCell ref="E46:G46"/>
    <mergeCell ref="H46:I46"/>
    <mergeCell ref="E47:G47"/>
    <mergeCell ref="H47:I47"/>
    <mergeCell ref="E48:G48"/>
    <mergeCell ref="H48:I48"/>
    <mergeCell ref="H43:I43"/>
    <mergeCell ref="A44:I44"/>
    <mergeCell ref="C29:J29"/>
    <mergeCell ref="A30:B30"/>
    <mergeCell ref="C30:F30"/>
    <mergeCell ref="I30:J30"/>
    <mergeCell ref="A31:A32"/>
    <mergeCell ref="B31:B32"/>
    <mergeCell ref="C31:C32"/>
    <mergeCell ref="D31:D32"/>
    <mergeCell ref="E31:G31"/>
    <mergeCell ref="H31:J31"/>
    <mergeCell ref="C331:J331"/>
    <mergeCell ref="A332:B332"/>
    <mergeCell ref="C332:F332"/>
    <mergeCell ref="I332:J332"/>
    <mergeCell ref="E49:G49"/>
    <mergeCell ref="H49:I49"/>
    <mergeCell ref="A50:I50"/>
    <mergeCell ref="E51:G51"/>
    <mergeCell ref="A53:I53"/>
    <mergeCell ref="A54:A55"/>
    <mergeCell ref="B54:B55"/>
    <mergeCell ref="C54:C55"/>
    <mergeCell ref="D54:E54"/>
    <mergeCell ref="F54:G55"/>
    <mergeCell ref="H54:I55"/>
    <mergeCell ref="H56:I56"/>
    <mergeCell ref="C233:J233"/>
    <mergeCell ref="A234:B234"/>
    <mergeCell ref="C234:F234"/>
    <mergeCell ref="I234:J234"/>
    <mergeCell ref="A235:A236"/>
    <mergeCell ref="B235:B236"/>
    <mergeCell ref="C235:C236"/>
    <mergeCell ref="D235:D236"/>
    <mergeCell ref="A333:A334"/>
    <mergeCell ref="B333:B334"/>
    <mergeCell ref="C333:C334"/>
    <mergeCell ref="D333:D334"/>
    <mergeCell ref="E333:G333"/>
    <mergeCell ref="H333:J333"/>
    <mergeCell ref="A336:I336"/>
    <mergeCell ref="H337:I337"/>
    <mergeCell ref="H338:I338"/>
    <mergeCell ref="H339:I339"/>
    <mergeCell ref="A340:I340"/>
    <mergeCell ref="A341:H341"/>
    <mergeCell ref="A342:I342"/>
    <mergeCell ref="A343:I343"/>
    <mergeCell ref="E344:G344"/>
    <mergeCell ref="H344:I344"/>
    <mergeCell ref="E345:G345"/>
    <mergeCell ref="H345:I345"/>
    <mergeCell ref="J355:J356"/>
    <mergeCell ref="F357:G357"/>
    <mergeCell ref="H357:I357"/>
    <mergeCell ref="A351:I351"/>
    <mergeCell ref="E352:G352"/>
    <mergeCell ref="H352:I352"/>
    <mergeCell ref="E353:G353"/>
    <mergeCell ref="H353:I353"/>
    <mergeCell ref="E346:G346"/>
    <mergeCell ref="H346:I346"/>
    <mergeCell ref="E347:G347"/>
    <mergeCell ref="H347:I347"/>
    <mergeCell ref="A348:I348"/>
    <mergeCell ref="E349:G349"/>
    <mergeCell ref="H349:I349"/>
    <mergeCell ref="E350:G350"/>
    <mergeCell ref="H350:I350"/>
    <mergeCell ref="A358:I358"/>
    <mergeCell ref="A359:I359"/>
    <mergeCell ref="A354:I354"/>
    <mergeCell ref="A355:A356"/>
    <mergeCell ref="B355:B356"/>
    <mergeCell ref="C355:C356"/>
    <mergeCell ref="D355:E355"/>
    <mergeCell ref="F355:G356"/>
    <mergeCell ref="H355:I356"/>
    <mergeCell ref="C118:J118"/>
    <mergeCell ref="A119:B119"/>
    <mergeCell ref="C119:F119"/>
    <mergeCell ref="I119:J119"/>
    <mergeCell ref="A120:A121"/>
    <mergeCell ref="B120:B121"/>
    <mergeCell ref="C120:C121"/>
    <mergeCell ref="D120:D121"/>
    <mergeCell ref="E120:G120"/>
    <mergeCell ref="H120:J120"/>
    <mergeCell ref="A123:I123"/>
    <mergeCell ref="H124:I124"/>
    <mergeCell ref="H125:I125"/>
    <mergeCell ref="H126:I126"/>
    <mergeCell ref="H127:I127"/>
    <mergeCell ref="A128:I128"/>
    <mergeCell ref="A129:H129"/>
    <mergeCell ref="A130:I130"/>
    <mergeCell ref="A131:I131"/>
    <mergeCell ref="A147:I147"/>
    <mergeCell ref="A148:A149"/>
    <mergeCell ref="B148:B149"/>
    <mergeCell ref="C148:C149"/>
    <mergeCell ref="D148:E148"/>
    <mergeCell ref="F148:G149"/>
    <mergeCell ref="H148:I149"/>
    <mergeCell ref="E132:G132"/>
    <mergeCell ref="H132:I132"/>
    <mergeCell ref="E133:G133"/>
    <mergeCell ref="H133:I133"/>
    <mergeCell ref="A135:I135"/>
    <mergeCell ref="E136:G136"/>
    <mergeCell ref="H136:I136"/>
    <mergeCell ref="E137:G137"/>
    <mergeCell ref="H137:I137"/>
    <mergeCell ref="J148:J149"/>
    <mergeCell ref="F150:G150"/>
    <mergeCell ref="H150:I150"/>
    <mergeCell ref="A151:I151"/>
    <mergeCell ref="A152:I152"/>
    <mergeCell ref="E134:G134"/>
    <mergeCell ref="H134:I134"/>
    <mergeCell ref="E142:G142"/>
    <mergeCell ref="H142:I142"/>
    <mergeCell ref="E141:G141"/>
    <mergeCell ref="H141:I141"/>
    <mergeCell ref="E138:G138"/>
    <mergeCell ref="H138:I138"/>
    <mergeCell ref="E139:G139"/>
    <mergeCell ref="H139:I139"/>
    <mergeCell ref="E140:G140"/>
    <mergeCell ref="H140:I140"/>
    <mergeCell ref="E143:G143"/>
    <mergeCell ref="H143:I143"/>
    <mergeCell ref="A144:I144"/>
    <mergeCell ref="E145:G145"/>
    <mergeCell ref="H145:I145"/>
    <mergeCell ref="E146:G146"/>
    <mergeCell ref="H146:I146"/>
    <mergeCell ref="A158:I158"/>
    <mergeCell ref="H159:I159"/>
    <mergeCell ref="H160:I160"/>
    <mergeCell ref="A161:I161"/>
    <mergeCell ref="A162:H162"/>
    <mergeCell ref="A163:I163"/>
    <mergeCell ref="A164:I164"/>
    <mergeCell ref="C153:J153"/>
    <mergeCell ref="A154:B154"/>
    <mergeCell ref="C154:F154"/>
    <mergeCell ref="I154:J154"/>
    <mergeCell ref="A155:A156"/>
    <mergeCell ref="B155:B156"/>
    <mergeCell ref="C155:C156"/>
    <mergeCell ref="D155:D156"/>
    <mergeCell ref="E155:G155"/>
    <mergeCell ref="H155:J155"/>
    <mergeCell ref="E168:G168"/>
    <mergeCell ref="H168:I168"/>
    <mergeCell ref="E169:G169"/>
    <mergeCell ref="H169:I169"/>
    <mergeCell ref="A170:I170"/>
    <mergeCell ref="E165:G165"/>
    <mergeCell ref="H165:I165"/>
    <mergeCell ref="E166:G166"/>
    <mergeCell ref="H166:I166"/>
    <mergeCell ref="A167:I167"/>
    <mergeCell ref="E171:G171"/>
    <mergeCell ref="H171:I171"/>
    <mergeCell ref="E172:G172"/>
    <mergeCell ref="H172:I172"/>
    <mergeCell ref="A173:I173"/>
    <mergeCell ref="A174:A175"/>
    <mergeCell ref="B174:B175"/>
    <mergeCell ref="C174:C175"/>
    <mergeCell ref="D174:E174"/>
    <mergeCell ref="F174:G175"/>
    <mergeCell ref="H174:I175"/>
    <mergeCell ref="J174:J175"/>
    <mergeCell ref="F176:G176"/>
    <mergeCell ref="H176:I176"/>
    <mergeCell ref="A177:I177"/>
    <mergeCell ref="A178:I178"/>
    <mergeCell ref="C179:J179"/>
    <mergeCell ref="A180:B180"/>
    <mergeCell ref="C180:F180"/>
    <mergeCell ref="I180:J180"/>
    <mergeCell ref="A181:A182"/>
    <mergeCell ref="B181:B182"/>
    <mergeCell ref="C181:C182"/>
    <mergeCell ref="D181:D182"/>
    <mergeCell ref="E181:G181"/>
    <mergeCell ref="H181:J181"/>
    <mergeCell ref="A184:I184"/>
    <mergeCell ref="H185:I185"/>
    <mergeCell ref="H186:I186"/>
    <mergeCell ref="A187:I187"/>
    <mergeCell ref="A188:H188"/>
    <mergeCell ref="A189:I189"/>
    <mergeCell ref="A190:I190"/>
    <mergeCell ref="E191:G191"/>
    <mergeCell ref="H191:I191"/>
    <mergeCell ref="E192:G192"/>
    <mergeCell ref="H192:I192"/>
    <mergeCell ref="A193:I193"/>
    <mergeCell ref="E194:G194"/>
    <mergeCell ref="H194:I194"/>
    <mergeCell ref="E195:G195"/>
    <mergeCell ref="H195:I195"/>
    <mergeCell ref="A197:I197"/>
    <mergeCell ref="E198:G198"/>
    <mergeCell ref="H198:I198"/>
    <mergeCell ref="E199:G199"/>
    <mergeCell ref="H199:I199"/>
    <mergeCell ref="A204:I204"/>
    <mergeCell ref="A205:I205"/>
    <mergeCell ref="E196:G196"/>
    <mergeCell ref="H196:I196"/>
    <mergeCell ref="C206:J206"/>
    <mergeCell ref="A207:B207"/>
    <mergeCell ref="C207:F207"/>
    <mergeCell ref="I207:J207"/>
    <mergeCell ref="A208:A209"/>
    <mergeCell ref="B208:B209"/>
    <mergeCell ref="C208:C209"/>
    <mergeCell ref="D208:D209"/>
    <mergeCell ref="E208:G208"/>
    <mergeCell ref="H208:J208"/>
    <mergeCell ref="A200:I200"/>
    <mergeCell ref="A201:A202"/>
    <mergeCell ref="B201:B202"/>
    <mergeCell ref="C201:C202"/>
    <mergeCell ref="D201:E201"/>
    <mergeCell ref="F201:G202"/>
    <mergeCell ref="H201:I202"/>
    <mergeCell ref="J201:J202"/>
    <mergeCell ref="F203:G203"/>
    <mergeCell ref="H203:I203"/>
    <mergeCell ref="A211:I211"/>
    <mergeCell ref="H212:I212"/>
    <mergeCell ref="H213:I213"/>
    <mergeCell ref="A214:I214"/>
    <mergeCell ref="A215:H215"/>
    <mergeCell ref="A216:I216"/>
    <mergeCell ref="A217:I217"/>
    <mergeCell ref="E218:G218"/>
    <mergeCell ref="H218:I218"/>
    <mergeCell ref="E219:G219"/>
    <mergeCell ref="H219:I219"/>
    <mergeCell ref="A220:I220"/>
    <mergeCell ref="E221:G221"/>
    <mergeCell ref="H221:I221"/>
    <mergeCell ref="E222:G222"/>
    <mergeCell ref="H222:I222"/>
    <mergeCell ref="E223:G223"/>
    <mergeCell ref="H223:I223"/>
    <mergeCell ref="J228:J229"/>
    <mergeCell ref="F230:G230"/>
    <mergeCell ref="H230:I230"/>
    <mergeCell ref="A231:I231"/>
    <mergeCell ref="A232:I232"/>
    <mergeCell ref="A224:I224"/>
    <mergeCell ref="E225:G225"/>
    <mergeCell ref="H225:I225"/>
    <mergeCell ref="E226:G226"/>
    <mergeCell ref="H226:I226"/>
    <mergeCell ref="A227:I227"/>
    <mergeCell ref="A228:A229"/>
    <mergeCell ref="B228:B229"/>
    <mergeCell ref="C228:C229"/>
    <mergeCell ref="D228:E228"/>
    <mergeCell ref="F228:G229"/>
    <mergeCell ref="H228:I229"/>
  </mergeCells>
  <phoneticPr fontId="12" type="noConversion"/>
  <conditionalFormatting sqref="A1:J35 C36:D37 F36:J37 A38:J42 C43:J43 A44:J45 C46:D49 H46:J49 A50:J51 A53:J55 A57:J75 A76:E79 H76:J79 A80:J81 A82:E82 H82 J82">
    <cfRule type="containsErrors" dxfId="1" priority="16">
      <formula>ISERROR(A1)</formula>
    </cfRule>
  </conditionalFormatting>
  <conditionalFormatting sqref="A83:J1048576">
    <cfRule type="containsErrors" dxfId="0" priority="1">
      <formula>ISERROR(A83)</formula>
    </cfRule>
  </conditionalFormatting>
  <pageMargins left="0.51181102362204722" right="0.51181102362204722" top="0.78740157480314965" bottom="0.78740157480314965" header="0.31496062992125984" footer="0.31496062992125984"/>
  <pageSetup paperSize="9" scale="87" firstPageNumber="29" orientation="portrait" useFirstPageNumber="1" r:id="rId1"/>
  <headerFooter>
    <oddFooter>&amp;C&amp;P</oddFooter>
  </headerFooter>
  <rowBreaks count="13" manualBreakCount="13">
    <brk id="28" max="9" man="1"/>
    <brk id="58" max="9" man="1"/>
    <brk id="28" max="9" man="1"/>
    <brk id="88" max="9" man="1"/>
    <brk id="117" max="9" man="1"/>
    <brk id="152" max="9" man="1"/>
    <brk id="178" max="9" man="1"/>
    <brk id="205" max="9" man="1"/>
    <brk id="232" max="9" man="1"/>
    <brk id="267" max="9" man="1"/>
    <brk id="303" max="9" man="1"/>
    <brk id="330" max="9" man="1"/>
    <brk id="35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RES</vt:lpstr>
      <vt:lpstr>ORÇ</vt:lpstr>
      <vt:lpstr>CRON</vt:lpstr>
      <vt:lpstr>COMPS.</vt:lpstr>
      <vt:lpstr>COMPS.!Area_de_impressao</vt:lpstr>
      <vt:lpstr>CRON!Area_de_impressao</vt:lpstr>
      <vt:lpstr>ORÇ!Area_de_impressao</vt:lpstr>
      <vt:lpstr>RES!Area_de_impressao</vt:lpstr>
      <vt:lpstr>CRON!Titulos_de_impressao</vt:lpstr>
      <vt:lpstr>ORÇ!Titulos_de_impressao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SERP PMCOL M1</dc:creator>
  <cp:lastModifiedBy>SEMOB PMA</cp:lastModifiedBy>
  <cp:lastPrinted>2025-07-30T23:20:03Z</cp:lastPrinted>
  <dcterms:created xsi:type="dcterms:W3CDTF">2022-07-05T20:26:48Z</dcterms:created>
  <dcterms:modified xsi:type="dcterms:W3CDTF">2025-09-25T16:39:27Z</dcterms:modified>
</cp:coreProperties>
</file>